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Bilanca!$A$1:$K$122</definedName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J27" i="18"/>
  <c r="K82" i="19"/>
  <c r="J14" i="17"/>
  <c r="K14"/>
  <c r="K57" i="18"/>
  <c r="K66"/>
  <c r="L57"/>
  <c r="L66"/>
  <c r="M57"/>
  <c r="M66"/>
  <c r="K7"/>
  <c r="K27"/>
  <c r="K42"/>
  <c r="K12"/>
  <c r="K16"/>
  <c r="K22"/>
  <c r="K10"/>
  <c r="K33"/>
  <c r="K43"/>
  <c r="K44"/>
  <c r="K48"/>
  <c r="K56"/>
  <c r="K67"/>
  <c r="L7"/>
  <c r="L27"/>
  <c r="L42"/>
  <c r="L12"/>
  <c r="L16"/>
  <c r="L22"/>
  <c r="L10"/>
  <c r="L33"/>
  <c r="L43"/>
  <c r="L44"/>
  <c r="L48"/>
  <c r="L56"/>
  <c r="L67"/>
  <c r="M7"/>
  <c r="M42"/>
  <c r="M12"/>
  <c r="M16"/>
  <c r="M22"/>
  <c r="M10"/>
  <c r="M33"/>
  <c r="M43"/>
  <c r="M44"/>
  <c r="M48"/>
  <c r="M56"/>
  <c r="M67"/>
  <c r="K49"/>
  <c r="L49"/>
  <c r="M49"/>
  <c r="K50"/>
  <c r="L50"/>
  <c r="M50"/>
  <c r="K45"/>
  <c r="L45"/>
  <c r="M45"/>
  <c r="K46"/>
  <c r="L46"/>
  <c r="M46"/>
  <c r="K53" i="21"/>
  <c r="J53"/>
  <c r="K19"/>
  <c r="K12"/>
  <c r="K21"/>
  <c r="K20"/>
  <c r="K32"/>
  <c r="K28"/>
  <c r="K34"/>
  <c r="K33"/>
  <c r="K45"/>
  <c r="K39"/>
  <c r="K47"/>
  <c r="K46"/>
  <c r="K49"/>
  <c r="J19"/>
  <c r="J12"/>
  <c r="J21"/>
  <c r="J20"/>
  <c r="J32"/>
  <c r="J28"/>
  <c r="J34"/>
  <c r="J33"/>
  <c r="J45"/>
  <c r="J39"/>
  <c r="J47"/>
  <c r="J46"/>
  <c r="J49"/>
  <c r="K48"/>
  <c r="J48"/>
  <c r="K18" i="20"/>
  <c r="K13"/>
  <c r="K20"/>
  <c r="K19"/>
  <c r="K31"/>
  <c r="K27"/>
  <c r="K33"/>
  <c r="K32"/>
  <c r="K44"/>
  <c r="K38"/>
  <c r="K46"/>
  <c r="K45"/>
  <c r="K48"/>
  <c r="K51"/>
  <c r="J18"/>
  <c r="J13"/>
  <c r="J20"/>
  <c r="J19"/>
  <c r="J31"/>
  <c r="J27"/>
  <c r="J33"/>
  <c r="J32"/>
  <c r="J44"/>
  <c r="J38"/>
  <c r="J46"/>
  <c r="J45"/>
  <c r="J48"/>
  <c r="K47"/>
  <c r="K50"/>
  <c r="K52"/>
  <c r="J47"/>
  <c r="J50"/>
  <c r="J52"/>
  <c r="K72" i="19"/>
  <c r="K79"/>
  <c r="K69"/>
  <c r="K86"/>
  <c r="K90"/>
  <c r="K100"/>
  <c r="K114"/>
  <c r="J72"/>
  <c r="J79"/>
  <c r="J82"/>
  <c r="J69"/>
  <c r="J86"/>
  <c r="J90"/>
  <c r="J100"/>
  <c r="J114"/>
  <c r="K9"/>
  <c r="K16"/>
  <c r="K26"/>
  <c r="K8" s="1"/>
  <c r="K35"/>
  <c r="K41"/>
  <c r="K49"/>
  <c r="K56"/>
  <c r="K40" s="1"/>
  <c r="J9"/>
  <c r="J16"/>
  <c r="J26"/>
  <c r="J35"/>
  <c r="J8"/>
  <c r="J41"/>
  <c r="J49"/>
  <c r="J56"/>
  <c r="J40"/>
  <c r="J66"/>
  <c r="J12" i="18"/>
  <c r="J57"/>
  <c r="J66"/>
  <c r="J7"/>
  <c r="J42"/>
  <c r="J16"/>
  <c r="J22"/>
  <c r="J10"/>
  <c r="J33"/>
  <c r="J43"/>
  <c r="J44"/>
  <c r="J48"/>
  <c r="J56"/>
  <c r="J67"/>
  <c r="J50"/>
  <c r="J49"/>
  <c r="J46"/>
  <c r="J45"/>
  <c r="J21" i="17"/>
  <c r="K21"/>
  <c r="K66" i="19" l="1"/>
</calcChain>
</file>

<file path=xl/sharedStrings.xml><?xml version="1.0" encoding="utf-8"?>
<sst xmlns="http://schemas.openxmlformats.org/spreadsheetml/2006/main" count="413" uniqueCount="360">
  <si>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</si>
  <si>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</si>
  <si>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</si>
  <si>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</si>
  <si>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</si>
  <si>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</si>
  <si>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</si>
  <si>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</si>
  <si>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</si>
  <si>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</si>
  <si>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</si>
  <si>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</si>
  <si>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</si>
  <si>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</si>
  <si>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</si>
  <si>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</si>
  <si>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</si>
  <si>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</si>
  <si>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</si>
  <si>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</si>
  <si>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</si>
  <si>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</si>
  <si>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</si>
  <si>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</si>
  <si>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</si>
  <si>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</si>
  <si>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</si>
  <si>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</si>
  <si>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</si>
  <si>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</si>
  <si>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</si>
  <si>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</si>
  <si>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</si>
  <si>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</si>
  <si>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</si>
  <si>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</si>
  <si>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</si>
  <si>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</si>
  <si>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</si>
  <si>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</si>
  <si>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</si>
  <si>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</si>
  <si>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</si>
  <si>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</si>
  <si>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</si>
  <si>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</si>
  <si>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</si>
  <si>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</si>
  <si>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</si>
  <si>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</si>
  <si>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</si>
  <si>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</si>
  <si>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</si>
  <si>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</si>
  <si>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</si>
  <si>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</si>
  <si>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</si>
  <si>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</si>
  <si>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</si>
  <si>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</si>
  <si>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</si>
  <si>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</si>
  <si>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</si>
  <si>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</si>
  <si>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</si>
  <si>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</si>
  <si>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</si>
  <si>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</si>
  <si>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</si>
  <si>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</si>
  <si>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</si>
  <si>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</si>
  <si>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</si>
  <si>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</si>
  <si>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</si>
  <si>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</si>
  <si>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</si>
  <si>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</si>
  <si>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</si>
  <si>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</si>
  <si>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</si>
  <si>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</si>
  <si>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</si>
  <si>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</si>
  <si>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</si>
  <si>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</si>
  <si>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</si>
  <si>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</si>
  <si>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</si>
  <si>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</si>
  <si>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</si>
  <si>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</si>
  <si>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</si>
  <si>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</si>
  <si>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</si>
  <si>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</si>
  <si>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</si>
  <si>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</si>
  <si>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</si>
  <si>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</si>
  <si>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</si>
  <si>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</si>
  <si>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</si>
  <si>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</si>
  <si>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</si>
  <si>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</si>
  <si>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</si>
  <si>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</si>
  <si>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</si>
  <si>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</si>
  <si>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</si>
  <si>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</si>
  <si>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</si>
  <si>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</si>
  <si>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</si>
  <si>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</si>
  <si>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</si>
  <si>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</si>
  <si>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</si>
  <si>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</si>
  <si>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</si>
  <si>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</si>
  <si>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</si>
  <si>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</si>
  <si>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</si>
  <si>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</si>
  <si>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</si>
  <si>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</si>
  <si>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</si>
  <si>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</si>
  <si>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</si>
  <si>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</si>
  <si>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</si>
  <si>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</si>
  <si>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</si>
  <si>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</si>
  <si>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</si>
  <si>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</si>
  <si>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</si>
  <si>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</si>
  <si>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</si>
  <si>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</si>
  <si>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</si>
  <si>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</si>
  <si>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</si>
  <si>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</si>
  <si>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</si>
  <si>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</si>
  <si>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</si>
  <si>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</si>
  <si>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</si>
  <si>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</si>
  <si>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</si>
  <si>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</si>
  <si>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</si>
  <si>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</si>
  <si>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</si>
  <si>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</si>
  <si>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</si>
  <si>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</si>
  <si>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</si>
  <si>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</si>
  <si>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</si>
  <si>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</si>
  <si>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</si>
  <si>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</si>
  <si>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</si>
  <si>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</si>
  <si>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</si>
  <si>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</si>
  <si>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</si>
  <si>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</si>
  <si>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</si>
  <si>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</si>
  <si>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</si>
  <si>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</si>
  <si>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</si>
  <si>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</si>
  <si>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</si>
  <si>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</si>
  <si>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</si>
  <si>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</si>
  <si>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</si>
  <si>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</si>
  <si>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</si>
  <si>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</si>
  <si>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</si>
  <si>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</si>
  <si>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</si>
  <si>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</si>
  <si>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</si>
  <si>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</si>
  <si>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</si>
  <si>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</si>
  <si>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</si>
  <si>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</si>
  <si>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</si>
  <si>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</si>
  <si>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</si>
  <si>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</si>
  <si>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</si>
  <si>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</si>
  <si>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</si>
  <si>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</si>
  <si>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</si>
  <si>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</si>
  <si>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</si>
  <si>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</si>
  <si>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</si>
  <si>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</si>
  <si>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</si>
  <si>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</si>
  <si>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</si>
  <si>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</si>
  <si>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</si>
  <si>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</si>
  <si>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</si>
  <si>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</si>
  <si>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</si>
  <si>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</si>
  <si>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</si>
  <si>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</si>
  <si>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</si>
  <si>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</si>
  <si>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</si>
  <si>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</si>
  <si>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</si>
  <si>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</si>
  <si>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</si>
  <si>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</si>
  <si>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</si>
  <si>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</si>
  <si>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</si>
  <si>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</si>
  <si>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</si>
  <si>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</si>
  <si>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</si>
  <si>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</si>
  <si>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</si>
  <si>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</si>
  <si>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</si>
  <si>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</si>
  <si>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</si>
  <si>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</si>
  <si>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</si>
  <si>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</si>
  <si>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</si>
  <si>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</si>
  <si>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</si>
  <si>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</si>
  <si>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</si>
  <si>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</si>
  <si>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</si>
  <si>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</si>
  <si>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</si>
  <si>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</si>
  <si>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</si>
  <si>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</si>
  <si>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</si>
  <si>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</si>
  <si>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</si>
  <si>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</si>
  <si>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</si>
  <si>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</si>
  <si>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</si>
  <si>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</si>
  <si>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</si>
  <si>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</si>
  <si>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</si>
  <si>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</si>
  <si>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</si>
  <si>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</si>
  <si>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</si>
  <si>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</si>
  <si>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</si>
  <si>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</si>
  <si>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</si>
  <si>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</si>
  <si>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</si>
  <si>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</si>
  <si>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</si>
  <si>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</si>
  <si>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</si>
  <si>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</si>
  <si>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</si>
  <si>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</si>
  <si>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</si>
  <si>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</si>
  <si>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</si>
  <si>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</si>
  <si>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</si>
  <si>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</si>
  <si>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</si>
  <si>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</si>
  <si>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</si>
  <si>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</si>
  <si>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</si>
  <si>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</si>
  <si>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</si>
  <si>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</si>
  <si>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</si>
  <si>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</si>
  <si>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</si>
  <si>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</si>
  <si>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</si>
  <si>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</si>
  <si>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</si>
  <si>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</si>
  <si>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</si>
  <si>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</si>
  <si>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</si>
  <si>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</si>
  <si>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</si>
  <si>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</si>
  <si>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</si>
  <si>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</si>
  <si>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</si>
  <si>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</si>
  <si>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</si>
  <si>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</si>
  <si>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</si>
  <si>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</si>
  <si>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</si>
  <si>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</si>
  <si>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</si>
  <si>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</si>
  <si>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</si>
  <si>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</si>
  <si>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</si>
  <si>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</si>
  <si>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</si>
  <si>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</si>
  <si>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</si>
  <si>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DA</t>
  </si>
  <si>
    <t>ATLANTIC TRADE DOO ZAGREB</t>
  </si>
  <si>
    <t>03785793</t>
  </si>
  <si>
    <t>HAMBURG</t>
  </si>
  <si>
    <t>ATLANTIC MULTIPOWER GERMANY</t>
  </si>
  <si>
    <t>BEOGRAD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</si>
  <si>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</si>
  <si>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</si>
  <si>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</si>
  <si>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</si>
  <si>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</si>
  <si>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</si>
  <si>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d.d._____________________________________________________________</t>
  </si>
  <si>
    <t>Atlantic grupa d.d.</t>
  </si>
  <si>
    <t>Obveznik: Atlantic grupa d.d.</t>
  </si>
  <si>
    <t>DROGA KOLINSKA DD</t>
  </si>
  <si>
    <t>GRAND PROM A.D.</t>
  </si>
  <si>
    <t>SOKO NADA ŠTARK A.D.</t>
  </si>
  <si>
    <t>ATLANTIC TRADE DOO LJUBLJANA</t>
  </si>
  <si>
    <t>LJUBLJANA</t>
  </si>
  <si>
    <t>2114011000</t>
  </si>
  <si>
    <t>17173006</t>
  </si>
  <si>
    <t>07026447</t>
  </si>
  <si>
    <t>1786164000</t>
  </si>
  <si>
    <t>30.6.2011.</t>
  </si>
  <si>
    <t>stanje na dan 30.6.2011.</t>
  </si>
  <si>
    <t>u razdoblju 1.1.2011. do 30.6.2011.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</si>
</sst>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000"/>
    <numFmt numFmtId="165" formatCode="#,##0.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43" fontId="1" fillId="0" borderId="0" applyFont="0" applyFill="0" applyBorder="0" applyAlignment="0" applyProtection="0"/>
  </cellStyleXfs>
  <cellXfs count="32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49" fontId="5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vertical="center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12" fillId="0" borderId="22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3" xfId="2" applyFont="1" applyBorder="1" applyAlignment="1" applyProtection="1">
      <alignment horizontal="center" vertical="top"/>
      <protection hidden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28" fillId="3" borderId="18" xfId="1" applyFont="1" applyFill="1" applyBorder="1" applyAlignment="1" applyProtection="1">
      <protection locked="0" hidden="1"/>
    </xf>
    <xf numFmtId="0" fontId="4" fillId="0" borderId="19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4" fillId="3" borderId="18" xfId="0" applyFont="1" applyFill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1" fontId="4" fillId="3" borderId="2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49" fontId="5" fillId="2" borderId="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  <xf numFmtId="3" fontId="8" fillId="4" borderId="0" xfId="0" applyNumberFormat="1" applyFont="1" applyFill="1" applyBorder="1" applyAlignment="1" applyProtection="1">
      <alignment vertical="center"/>
      <protection locked="0"/>
    </xf>
    <xf numFmtId="43" fontId="1" fillId="0" borderId="0" xfId="5" applyFont="1" applyFill="1"/>
    <xf numFmtId="43" fontId="1" fillId="0" borderId="0" xfId="0" applyNumberFormat="1" applyFont="1" applyFill="1"/>
    <xf numFmtId="3" fontId="1" fillId="0" borderId="0" xfId="5" applyNumberFormat="1" applyFont="1" applyFill="1"/>
    <xf numFmtId="3" fontId="1" fillId="0" borderId="0" xfId="0" applyNumberFormat="1" applyFont="1" applyFill="1"/>
  </cellXfs>
  <cellStyles count="6">
    <cellStyle name="Comma" xfId="5" builtinId="3"/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H23" sqref="H23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65" t="s">
        <v>248</v>
      </c>
      <c r="B1" s="166"/>
      <c r="C1" s="166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206" t="s">
        <v>249</v>
      </c>
      <c r="B2" s="207"/>
      <c r="C2" s="207"/>
      <c r="D2" s="208"/>
      <c r="E2" s="119" t="s">
        <v>323</v>
      </c>
      <c r="F2" s="12"/>
      <c r="G2" s="13" t="s">
        <v>250</v>
      </c>
      <c r="H2" s="119" t="s">
        <v>357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9" t="s">
        <v>317</v>
      </c>
      <c r="B4" s="210"/>
      <c r="C4" s="210"/>
      <c r="D4" s="210"/>
      <c r="E4" s="210"/>
      <c r="F4" s="210"/>
      <c r="G4" s="210"/>
      <c r="H4" s="210"/>
      <c r="I4" s="211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56" t="s">
        <v>251</v>
      </c>
      <c r="B6" s="157"/>
      <c r="C6" s="204" t="s">
        <v>324</v>
      </c>
      <c r="D6" s="205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212" t="s">
        <v>252</v>
      </c>
      <c r="B8" s="213"/>
      <c r="C8" s="204" t="s">
        <v>325</v>
      </c>
      <c r="D8" s="205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51" t="s">
        <v>253</v>
      </c>
      <c r="B10" s="202"/>
      <c r="C10" s="204" t="s">
        <v>326</v>
      </c>
      <c r="D10" s="205"/>
      <c r="E10" s="16"/>
      <c r="F10" s="16"/>
      <c r="G10" s="16"/>
      <c r="H10" s="16"/>
      <c r="I10" s="94"/>
      <c r="J10" s="10"/>
      <c r="K10" s="10"/>
      <c r="L10" s="10"/>
    </row>
    <row r="11" spans="1:12">
      <c r="A11" s="203"/>
      <c r="B11" s="202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56" t="s">
        <v>254</v>
      </c>
      <c r="B12" s="157"/>
      <c r="C12" s="197" t="s">
        <v>327</v>
      </c>
      <c r="D12" s="198"/>
      <c r="E12" s="198"/>
      <c r="F12" s="198"/>
      <c r="G12" s="198"/>
      <c r="H12" s="198"/>
      <c r="I12" s="199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56" t="s">
        <v>255</v>
      </c>
      <c r="B14" s="157"/>
      <c r="C14" s="200">
        <v>10000</v>
      </c>
      <c r="D14" s="201"/>
      <c r="E14" s="16"/>
      <c r="F14" s="197" t="s">
        <v>328</v>
      </c>
      <c r="G14" s="198"/>
      <c r="H14" s="198"/>
      <c r="I14" s="199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56" t="s">
        <v>256</v>
      </c>
      <c r="B16" s="157"/>
      <c r="C16" s="197" t="s">
        <v>329</v>
      </c>
      <c r="D16" s="198"/>
      <c r="E16" s="198"/>
      <c r="F16" s="198"/>
      <c r="G16" s="198"/>
      <c r="H16" s="198"/>
      <c r="I16" s="199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56" t="s">
        <v>257</v>
      </c>
      <c r="B18" s="157"/>
      <c r="C18" s="193" t="s">
        <v>330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56" t="s">
        <v>258</v>
      </c>
      <c r="B20" s="157"/>
      <c r="C20" s="193" t="s">
        <v>331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56" t="s">
        <v>259</v>
      </c>
      <c r="B22" s="157"/>
      <c r="C22" s="120"/>
      <c r="D22" s="173"/>
      <c r="E22" s="181"/>
      <c r="F22" s="182"/>
      <c r="G22" s="156"/>
      <c r="H22" s="196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56" t="s">
        <v>260</v>
      </c>
      <c r="B24" s="157"/>
      <c r="C24" s="120"/>
      <c r="D24" s="173"/>
      <c r="E24" s="181"/>
      <c r="F24" s="181"/>
      <c r="G24" s="182"/>
      <c r="H24" s="51" t="s">
        <v>261</v>
      </c>
      <c r="I24" s="121">
        <v>4310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56" t="s">
        <v>262</v>
      </c>
      <c r="B26" s="157"/>
      <c r="C26" s="122" t="s">
        <v>333</v>
      </c>
      <c r="D26" s="25"/>
      <c r="E26" s="33"/>
      <c r="F26" s="24"/>
      <c r="G26" s="185" t="s">
        <v>263</v>
      </c>
      <c r="H26" s="157"/>
      <c r="I26" s="123" t="s">
        <v>332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73" t="s">
        <v>334</v>
      </c>
      <c r="B30" s="181"/>
      <c r="C30" s="181"/>
      <c r="D30" s="182"/>
      <c r="E30" s="173" t="s">
        <v>328</v>
      </c>
      <c r="F30" s="181"/>
      <c r="G30" s="182"/>
      <c r="H30" s="171" t="s">
        <v>335</v>
      </c>
      <c r="I30" s="172"/>
      <c r="J30" s="10"/>
      <c r="K30" s="10"/>
      <c r="L30" s="10"/>
    </row>
    <row r="31" spans="1:12">
      <c r="A31" s="93"/>
      <c r="B31" s="22"/>
      <c r="C31" s="21"/>
      <c r="D31" s="183"/>
      <c r="E31" s="183"/>
      <c r="F31" s="183"/>
      <c r="G31" s="184"/>
      <c r="H31" s="16"/>
      <c r="I31" s="100"/>
      <c r="J31" s="10"/>
      <c r="K31" s="10"/>
      <c r="L31" s="10"/>
    </row>
    <row r="32" spans="1:12">
      <c r="A32" s="173" t="s">
        <v>348</v>
      </c>
      <c r="B32" s="181"/>
      <c r="C32" s="181"/>
      <c r="D32" s="182"/>
      <c r="E32" s="173" t="s">
        <v>352</v>
      </c>
      <c r="F32" s="181"/>
      <c r="G32" s="182"/>
      <c r="H32" s="171" t="s">
        <v>353</v>
      </c>
      <c r="I32" s="172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73" t="s">
        <v>349</v>
      </c>
      <c r="B34" s="181"/>
      <c r="C34" s="181"/>
      <c r="D34" s="182"/>
      <c r="E34" s="173" t="s">
        <v>338</v>
      </c>
      <c r="F34" s="181"/>
      <c r="G34" s="182"/>
      <c r="H34" s="171" t="s">
        <v>354</v>
      </c>
      <c r="I34" s="172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73" t="s">
        <v>350</v>
      </c>
      <c r="B36" s="181"/>
      <c r="C36" s="181"/>
      <c r="D36" s="182"/>
      <c r="E36" s="173" t="s">
        <v>338</v>
      </c>
      <c r="F36" s="181"/>
      <c r="G36" s="182"/>
      <c r="H36" s="171" t="s">
        <v>355</v>
      </c>
      <c r="I36" s="172"/>
      <c r="J36" s="10"/>
      <c r="K36" s="10"/>
      <c r="L36" s="10"/>
    </row>
    <row r="37" spans="1:12">
      <c r="A37" s="102"/>
      <c r="B37" s="30"/>
      <c r="C37" s="176"/>
      <c r="D37" s="177"/>
      <c r="E37" s="16"/>
      <c r="F37" s="176"/>
      <c r="G37" s="177"/>
      <c r="H37" s="16"/>
      <c r="I37" s="94"/>
      <c r="J37" s="10"/>
      <c r="K37" s="10"/>
      <c r="L37" s="10"/>
    </row>
    <row r="38" spans="1:12">
      <c r="A38" s="173" t="s">
        <v>351</v>
      </c>
      <c r="B38" s="181"/>
      <c r="C38" s="181"/>
      <c r="D38" s="182"/>
      <c r="E38" s="173" t="s">
        <v>352</v>
      </c>
      <c r="F38" s="181"/>
      <c r="G38" s="182"/>
      <c r="H38" s="171" t="s">
        <v>356</v>
      </c>
      <c r="I38" s="172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73" t="s">
        <v>337</v>
      </c>
      <c r="B40" s="181"/>
      <c r="C40" s="181"/>
      <c r="D40" s="182"/>
      <c r="E40" s="173" t="s">
        <v>336</v>
      </c>
      <c r="F40" s="181"/>
      <c r="G40" s="182"/>
      <c r="H40" s="171" t="s">
        <v>339</v>
      </c>
      <c r="I40" s="172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51" t="s">
        <v>267</v>
      </c>
      <c r="B44" s="152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>
      <c r="A45" s="102"/>
      <c r="B45" s="30"/>
      <c r="C45" s="176"/>
      <c r="D45" s="177"/>
      <c r="E45" s="16"/>
      <c r="F45" s="176"/>
      <c r="G45" s="178"/>
      <c r="H45" s="35"/>
      <c r="I45" s="106"/>
      <c r="J45" s="10"/>
      <c r="K45" s="10"/>
      <c r="L45" s="10"/>
    </row>
    <row r="46" spans="1:12">
      <c r="A46" s="151" t="s">
        <v>268</v>
      </c>
      <c r="B46" s="152"/>
      <c r="C46" s="173" t="s">
        <v>340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51" t="s">
        <v>270</v>
      </c>
      <c r="B48" s="152"/>
      <c r="C48" s="158" t="s">
        <v>341</v>
      </c>
      <c r="D48" s="154"/>
      <c r="E48" s="155"/>
      <c r="F48" s="16"/>
      <c r="G48" s="51" t="s">
        <v>271</v>
      </c>
      <c r="H48" s="158" t="s">
        <v>342</v>
      </c>
      <c r="I48" s="155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51" t="s">
        <v>257</v>
      </c>
      <c r="B50" s="152"/>
      <c r="C50" s="153" t="s">
        <v>343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56" t="s">
        <v>272</v>
      </c>
      <c r="B52" s="157"/>
      <c r="C52" s="158" t="s">
        <v>344</v>
      </c>
      <c r="D52" s="154"/>
      <c r="E52" s="154"/>
      <c r="F52" s="154"/>
      <c r="G52" s="154"/>
      <c r="H52" s="154"/>
      <c r="I52" s="159"/>
      <c r="J52" s="10"/>
      <c r="K52" s="10"/>
      <c r="L52" s="10"/>
    </row>
    <row r="53" spans="1:12">
      <c r="A53" s="107"/>
      <c r="B53" s="20"/>
      <c r="C53" s="167" t="s">
        <v>273</v>
      </c>
      <c r="D53" s="167"/>
      <c r="E53" s="167"/>
      <c r="F53" s="167"/>
      <c r="G53" s="167"/>
      <c r="H53" s="167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60" t="s">
        <v>274</v>
      </c>
      <c r="C55" s="161"/>
      <c r="D55" s="161"/>
      <c r="E55" s="161"/>
      <c r="F55" s="49"/>
      <c r="G55" s="49"/>
      <c r="H55" s="49"/>
      <c r="I55" s="109"/>
      <c r="J55" s="10"/>
      <c r="K55" s="10"/>
      <c r="L55" s="10"/>
    </row>
    <row r="56" spans="1:12">
      <c r="A56" s="107"/>
      <c r="B56" s="162" t="s">
        <v>306</v>
      </c>
      <c r="C56" s="163"/>
      <c r="D56" s="163"/>
      <c r="E56" s="163"/>
      <c r="F56" s="163"/>
      <c r="G56" s="163"/>
      <c r="H56" s="163"/>
      <c r="I56" s="164"/>
      <c r="J56" s="10"/>
      <c r="K56" s="10"/>
      <c r="L56" s="10"/>
    </row>
    <row r="57" spans="1:12">
      <c r="A57" s="107"/>
      <c r="B57" s="162" t="s">
        <v>307</v>
      </c>
      <c r="C57" s="163"/>
      <c r="D57" s="163"/>
      <c r="E57" s="163"/>
      <c r="F57" s="163"/>
      <c r="G57" s="163"/>
      <c r="H57" s="163"/>
      <c r="I57" s="109"/>
      <c r="J57" s="10"/>
      <c r="K57" s="10"/>
      <c r="L57" s="10"/>
    </row>
    <row r="58" spans="1:12">
      <c r="A58" s="107"/>
      <c r="B58" s="162" t="s">
        <v>308</v>
      </c>
      <c r="C58" s="163"/>
      <c r="D58" s="163"/>
      <c r="E58" s="163"/>
      <c r="F58" s="163"/>
      <c r="G58" s="163"/>
      <c r="H58" s="163"/>
      <c r="I58" s="164"/>
      <c r="J58" s="10"/>
      <c r="K58" s="10"/>
      <c r="L58" s="10"/>
    </row>
    <row r="59" spans="1:12">
      <c r="A59" s="107"/>
      <c r="B59" s="162" t="s">
        <v>309</v>
      </c>
      <c r="C59" s="163"/>
      <c r="D59" s="163"/>
      <c r="E59" s="163"/>
      <c r="F59" s="163"/>
      <c r="G59" s="163"/>
      <c r="H59" s="163"/>
      <c r="I59" s="164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49"/>
      <c r="H63" s="150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 A32:I32 A34:G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4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tabSelected="1" view="pageBreakPreview" topLeftCell="A40" zoomScale="110" zoomScaleNormal="100" workbookViewId="0">
      <selection activeCell="K62" sqref="K62"/>
    </sheetView>
  </sheetViews>
  <sheetFormatPr defaultRowHeight="12.75"/>
  <cols>
    <col min="1" max="9" width="9.140625" style="52"/>
    <col min="10" max="10" width="11.140625" style="52" bestFit="1" customWidth="1"/>
    <col min="11" max="11" width="13.7109375" style="52" bestFit="1" customWidth="1"/>
    <col min="12" max="12" width="13.7109375" style="52" customWidth="1"/>
    <col min="13" max="13" width="17.28515625" style="52" bestFit="1" customWidth="1"/>
    <col min="14" max="16384" width="9.140625" style="52"/>
  </cols>
  <sheetData>
    <row r="1" spans="1:12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35"/>
    </row>
    <row r="2" spans="1:12" ht="12.75" customHeight="1">
      <c r="A2" s="229" t="s">
        <v>358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37"/>
    </row>
    <row r="3" spans="1:12">
      <c r="A3" s="230" t="s">
        <v>345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140"/>
    </row>
    <row r="4" spans="1:12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139" t="s">
        <v>320</v>
      </c>
      <c r="L4" s="141"/>
    </row>
    <row r="5" spans="1:12">
      <c r="A5" s="215">
        <v>1</v>
      </c>
      <c r="B5" s="215"/>
      <c r="C5" s="215"/>
      <c r="D5" s="215"/>
      <c r="E5" s="215"/>
      <c r="F5" s="215"/>
      <c r="G5" s="215"/>
      <c r="H5" s="215"/>
      <c r="I5" s="57">
        <v>2</v>
      </c>
      <c r="J5" s="56">
        <v>3</v>
      </c>
      <c r="K5" s="138">
        <v>4</v>
      </c>
      <c r="L5" s="141"/>
    </row>
    <row r="6" spans="1:12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142"/>
    </row>
    <row r="7" spans="1:12">
      <c r="A7" s="219" t="s">
        <v>60</v>
      </c>
      <c r="B7" s="220"/>
      <c r="C7" s="220"/>
      <c r="D7" s="220"/>
      <c r="E7" s="220"/>
      <c r="F7" s="220"/>
      <c r="G7" s="220"/>
      <c r="H7" s="221"/>
      <c r="I7" s="3">
        <v>1</v>
      </c>
      <c r="J7" s="6"/>
      <c r="K7" s="6"/>
      <c r="L7" s="143"/>
    </row>
    <row r="8" spans="1:12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128">
        <f>J9+J16+J26+J35+J39</f>
        <v>3146265169.5894828</v>
      </c>
      <c r="K8" s="128">
        <f>K9+K16+K26+K35+K39</f>
        <v>3113917658.7143087</v>
      </c>
      <c r="L8" s="144"/>
    </row>
    <row r="9" spans="1:12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3">
        <f>SUM(J10:J15)</f>
        <v>1858710347.62025</v>
      </c>
      <c r="K9" s="53">
        <f>SUM(K10:K15)</f>
        <v>1862954447</v>
      </c>
      <c r="L9" s="145"/>
    </row>
    <row r="10" spans="1:12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  <c r="L10" s="146"/>
    </row>
    <row r="11" spans="1:12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833108347.62024999</v>
      </c>
      <c r="K11" s="7">
        <v>814531672</v>
      </c>
      <c r="L11" s="146"/>
    </row>
    <row r="12" spans="1:12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1025602000</v>
      </c>
      <c r="K12" s="7">
        <v>1041690144</v>
      </c>
      <c r="L12" s="146"/>
    </row>
    <row r="13" spans="1:12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/>
      <c r="K13" s="7">
        <v>13236</v>
      </c>
      <c r="L13" s="146"/>
    </row>
    <row r="14" spans="1:12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/>
      <c r="K14" s="7">
        <v>3626362</v>
      </c>
      <c r="L14" s="146"/>
    </row>
    <row r="15" spans="1:12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/>
      <c r="K15" s="7">
        <v>3093033</v>
      </c>
      <c r="L15" s="146"/>
    </row>
    <row r="16" spans="1:12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3">
        <f>SUM(J17:J25)</f>
        <v>1174692837.5206804</v>
      </c>
      <c r="K16" s="53">
        <f>SUM(K17:K25)</f>
        <v>1158987616</v>
      </c>
      <c r="L16" s="145"/>
    </row>
    <row r="17" spans="1:12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112672225.06005099</v>
      </c>
      <c r="K17" s="7">
        <v>89942642</v>
      </c>
      <c r="L17" s="146"/>
    </row>
    <row r="18" spans="1:12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428730510.97260302</v>
      </c>
      <c r="K18" s="7">
        <v>480288839</v>
      </c>
      <c r="L18" s="146"/>
    </row>
    <row r="19" spans="1:12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561780000</v>
      </c>
      <c r="K19" s="7">
        <v>558137405</v>
      </c>
      <c r="L19" s="146"/>
    </row>
    <row r="20" spans="1:12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/>
      <c r="K20" s="7"/>
      <c r="L20" s="146"/>
    </row>
    <row r="21" spans="1:12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/>
      <c r="K21" s="7"/>
      <c r="L21" s="146"/>
    </row>
    <row r="22" spans="1:12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/>
      <c r="K22" s="7">
        <v>4125300</v>
      </c>
      <c r="L22" s="146"/>
    </row>
    <row r="23" spans="1:12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69694101.488026306</v>
      </c>
      <c r="K23" s="7">
        <v>25018877</v>
      </c>
      <c r="L23" s="146"/>
    </row>
    <row r="24" spans="1:12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/>
      <c r="K24" s="7"/>
      <c r="L24" s="146"/>
    </row>
    <row r="25" spans="1:12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1816000</v>
      </c>
      <c r="K25" s="7">
        <v>1474553</v>
      </c>
      <c r="L25" s="146"/>
    </row>
    <row r="26" spans="1:12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3">
        <f>SUM(J27:J34)</f>
        <v>47614482.428925902</v>
      </c>
      <c r="K26" s="53">
        <f>SUM(K27:K34)</f>
        <v>21040609.714308508</v>
      </c>
      <c r="L26" s="147"/>
    </row>
    <row r="27" spans="1:12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/>
      <c r="K27" s="7"/>
      <c r="L27" s="143"/>
    </row>
    <row r="28" spans="1:12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/>
      <c r="L28" s="143"/>
    </row>
    <row r="29" spans="1:12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/>
      <c r="K29" s="7"/>
      <c r="L29" s="143"/>
    </row>
    <row r="30" spans="1:12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  <c r="L30" s="143"/>
    </row>
    <row r="31" spans="1:12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/>
      <c r="K31" s="7"/>
      <c r="L31" s="143"/>
    </row>
    <row r="32" spans="1:12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11412507.4289259</v>
      </c>
      <c r="K32" s="7">
        <v>10878989</v>
      </c>
      <c r="L32" s="146"/>
    </row>
    <row r="33" spans="1:12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36201975</v>
      </c>
      <c r="K33" s="7">
        <v>10161620.714308506</v>
      </c>
      <c r="L33" s="146"/>
    </row>
    <row r="34" spans="1:12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  <c r="L34" s="143"/>
    </row>
    <row r="35" spans="1:12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3">
        <f>SUM(J36:J38)</f>
        <v>12323612.085787101</v>
      </c>
      <c r="K35" s="53">
        <f>SUM(K36:K38)</f>
        <v>9570662</v>
      </c>
      <c r="L35" s="147"/>
    </row>
    <row r="36" spans="1:12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  <c r="L36" s="143"/>
    </row>
    <row r="37" spans="1:12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/>
      <c r="K37" s="7"/>
      <c r="L37" s="143"/>
    </row>
    <row r="38" spans="1:12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12323612.085787101</v>
      </c>
      <c r="K38" s="7">
        <v>9570662</v>
      </c>
      <c r="L38" s="146"/>
    </row>
    <row r="39" spans="1:12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52923889.933839403</v>
      </c>
      <c r="K39" s="7">
        <v>61364324</v>
      </c>
      <c r="L39" s="146"/>
    </row>
    <row r="40" spans="1:12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128">
        <f>J41+J49+J56+J64</f>
        <v>1947834028</v>
      </c>
      <c r="K40" s="128">
        <f>K41+K49+K56+K64</f>
        <v>2147097881.0543044</v>
      </c>
      <c r="L40" s="144"/>
    </row>
    <row r="41" spans="1:12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3">
        <f>SUM(J42:J48)</f>
        <v>591606722</v>
      </c>
      <c r="K41" s="53">
        <f>SUM(K42:K48)</f>
        <v>713473818</v>
      </c>
      <c r="L41" s="145"/>
    </row>
    <row r="42" spans="1:12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164301038</v>
      </c>
      <c r="K42" s="7">
        <v>184996189</v>
      </c>
      <c r="L42" s="317"/>
    </row>
    <row r="43" spans="1:12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6042046</v>
      </c>
      <c r="K43" s="7">
        <v>12318176</v>
      </c>
      <c r="L43" s="317"/>
    </row>
    <row r="44" spans="1:12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141769014</v>
      </c>
      <c r="K44" s="7">
        <v>208466796</v>
      </c>
      <c r="L44" s="317"/>
    </row>
    <row r="45" spans="1:12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168296036</v>
      </c>
      <c r="K45" s="7">
        <v>194249438</v>
      </c>
      <c r="L45" s="317"/>
    </row>
    <row r="46" spans="1:12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/>
      <c r="K46" s="7"/>
      <c r="L46" s="146"/>
    </row>
    <row r="47" spans="1:12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111198588</v>
      </c>
      <c r="K47" s="7">
        <v>113443219</v>
      </c>
      <c r="L47" s="146"/>
    </row>
    <row r="48" spans="1:12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  <c r="L48" s="146"/>
    </row>
    <row r="49" spans="1:13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3">
        <f>SUM(J50:J55)</f>
        <v>1097287112</v>
      </c>
      <c r="K49" s="53">
        <f>SUM(K50:K55)</f>
        <v>1124156329.0543044</v>
      </c>
      <c r="L49" s="146"/>
    </row>
    <row r="50" spans="1:13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19083126</v>
      </c>
      <c r="K50" s="7">
        <v>107565346.05430442</v>
      </c>
      <c r="L50" s="146"/>
    </row>
    <row r="51" spans="1:13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995255339</v>
      </c>
      <c r="K51" s="7">
        <v>893757193</v>
      </c>
      <c r="L51" s="146"/>
    </row>
    <row r="52" spans="1:13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/>
      <c r="K52" s="7"/>
      <c r="L52" s="146"/>
    </row>
    <row r="53" spans="1:13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/>
      <c r="K53" s="7"/>
      <c r="L53" s="146"/>
    </row>
    <row r="54" spans="1:13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47885196</v>
      </c>
      <c r="K54" s="7">
        <v>70600092</v>
      </c>
      <c r="L54" s="146"/>
      <c r="M54" s="130"/>
    </row>
    <row r="55" spans="1:13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35063451</v>
      </c>
      <c r="K55" s="7">
        <v>52233698</v>
      </c>
      <c r="L55" s="146"/>
    </row>
    <row r="56" spans="1:13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3">
        <f>SUM(J57:J63)</f>
        <v>26962338</v>
      </c>
      <c r="K56" s="53">
        <f>SUM(K57:K63)</f>
        <v>55902060</v>
      </c>
      <c r="L56" s="146"/>
    </row>
    <row r="57" spans="1:13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>
        <v>325682</v>
      </c>
      <c r="L57" s="146"/>
    </row>
    <row r="58" spans="1:13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/>
      <c r="K58" s="7">
        <v>2374050</v>
      </c>
      <c r="L58" s="146"/>
    </row>
    <row r="59" spans="1:13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  <c r="L59" s="146"/>
    </row>
    <row r="60" spans="1:13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  <c r="L60" s="146"/>
    </row>
    <row r="61" spans="1:13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/>
      <c r="K61" s="7">
        <v>35225349</v>
      </c>
      <c r="L61" s="146"/>
    </row>
    <row r="62" spans="1:13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19023115</v>
      </c>
      <c r="K62" s="7">
        <v>11104997</v>
      </c>
      <c r="L62" s="146"/>
    </row>
    <row r="63" spans="1:13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7939223</v>
      </c>
      <c r="K63" s="7">
        <v>6871982</v>
      </c>
      <c r="L63" s="146"/>
    </row>
    <row r="64" spans="1:13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231977856</v>
      </c>
      <c r="K64" s="7">
        <v>253565674</v>
      </c>
      <c r="L64" s="146"/>
    </row>
    <row r="65" spans="1:12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6967267</v>
      </c>
      <c r="K65" s="7">
        <v>10377810</v>
      </c>
      <c r="L65" s="143"/>
    </row>
    <row r="66" spans="1:12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5101066464.5894833</v>
      </c>
      <c r="K66" s="53">
        <f>K7+K8+K40+K65</f>
        <v>5271393349.7686129</v>
      </c>
      <c r="L66" s="147"/>
    </row>
    <row r="67" spans="1:12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/>
      <c r="K67" s="8"/>
      <c r="L67" s="143"/>
    </row>
    <row r="68" spans="1:12">
      <c r="A68" s="239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  <c r="L68" s="148"/>
    </row>
    <row r="69" spans="1:12">
      <c r="A69" s="219" t="s">
        <v>191</v>
      </c>
      <c r="B69" s="220"/>
      <c r="C69" s="220"/>
      <c r="D69" s="220"/>
      <c r="E69" s="220"/>
      <c r="F69" s="220"/>
      <c r="G69" s="220"/>
      <c r="H69" s="221"/>
      <c r="I69" s="3">
        <v>62</v>
      </c>
      <c r="J69" s="54">
        <f>J70+J71+J72+J78+J79+J82+J85</f>
        <v>1455466282</v>
      </c>
      <c r="K69" s="54">
        <f>K70+K71+K72+K78+K79+K82+K85</f>
        <v>1485164508.2026732</v>
      </c>
      <c r="L69" s="145"/>
    </row>
    <row r="70" spans="1:12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133372000</v>
      </c>
      <c r="K70" s="7">
        <v>133372000</v>
      </c>
      <c r="L70" s="146"/>
    </row>
    <row r="71" spans="1:12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882910015</v>
      </c>
      <c r="K71" s="7">
        <v>883022226</v>
      </c>
      <c r="L71" s="146"/>
    </row>
    <row r="72" spans="1:12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3">
        <f>J73+J74-J75+J76+J77</f>
        <v>-3980000</v>
      </c>
      <c r="K72" s="53">
        <f>K73+K74-K75+K76+K77</f>
        <v>-3018350.7973268572</v>
      </c>
      <c r="L72" s="145"/>
    </row>
    <row r="73" spans="1:12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/>
      <c r="K73" s="7"/>
      <c r="L73" s="146"/>
    </row>
    <row r="74" spans="1:12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/>
      <c r="K74" s="7"/>
      <c r="L74" s="146"/>
    </row>
    <row r="75" spans="1:12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/>
      <c r="K75" s="7"/>
      <c r="L75" s="146"/>
    </row>
    <row r="76" spans="1:12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/>
      <c r="K76" s="7"/>
      <c r="L76" s="146"/>
    </row>
    <row r="77" spans="1:12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-3980000</v>
      </c>
      <c r="K77" s="7">
        <v>-3018350.7973268572</v>
      </c>
      <c r="L77" s="146"/>
    </row>
    <row r="78" spans="1:12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/>
      <c r="K78" s="7">
        <v>-3854534</v>
      </c>
      <c r="L78" s="146"/>
    </row>
    <row r="79" spans="1:12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3">
        <f>J80-J81</f>
        <v>284539128</v>
      </c>
      <c r="K79" s="53">
        <f>K80-K81</f>
        <v>399776574</v>
      </c>
      <c r="L79" s="145"/>
    </row>
    <row r="80" spans="1:12">
      <c r="A80" s="242" t="s">
        <v>169</v>
      </c>
      <c r="B80" s="243"/>
      <c r="C80" s="243"/>
      <c r="D80" s="243"/>
      <c r="E80" s="243"/>
      <c r="F80" s="243"/>
      <c r="G80" s="243"/>
      <c r="H80" s="244"/>
      <c r="I80" s="1">
        <v>73</v>
      </c>
      <c r="J80" s="7">
        <v>284539128</v>
      </c>
      <c r="K80" s="7">
        <v>399776574</v>
      </c>
      <c r="L80" s="146"/>
    </row>
    <row r="81" spans="1:12">
      <c r="A81" s="242" t="s">
        <v>170</v>
      </c>
      <c r="B81" s="243"/>
      <c r="C81" s="243"/>
      <c r="D81" s="243"/>
      <c r="E81" s="243"/>
      <c r="F81" s="243"/>
      <c r="G81" s="243"/>
      <c r="H81" s="244"/>
      <c r="I81" s="1">
        <v>74</v>
      </c>
      <c r="J81" s="7"/>
      <c r="K81" s="7"/>
      <c r="L81" s="146"/>
    </row>
    <row r="82" spans="1:12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3">
        <f>J83-J84</f>
        <v>94993360</v>
      </c>
      <c r="K82" s="53">
        <f>K83-K84</f>
        <v>7051567</v>
      </c>
      <c r="L82" s="145"/>
    </row>
    <row r="83" spans="1:12">
      <c r="A83" s="242" t="s">
        <v>171</v>
      </c>
      <c r="B83" s="243"/>
      <c r="C83" s="243"/>
      <c r="D83" s="243"/>
      <c r="E83" s="243"/>
      <c r="F83" s="243"/>
      <c r="G83" s="243"/>
      <c r="H83" s="244"/>
      <c r="I83" s="1">
        <v>76</v>
      </c>
      <c r="J83" s="7">
        <v>94993360</v>
      </c>
      <c r="K83" s="7">
        <v>7051567</v>
      </c>
      <c r="L83" s="146"/>
    </row>
    <row r="84" spans="1:12">
      <c r="A84" s="242" t="s">
        <v>172</v>
      </c>
      <c r="B84" s="243"/>
      <c r="C84" s="243"/>
      <c r="D84" s="243"/>
      <c r="E84" s="243"/>
      <c r="F84" s="243"/>
      <c r="G84" s="243"/>
      <c r="H84" s="244"/>
      <c r="I84" s="1">
        <v>77</v>
      </c>
      <c r="J84" s="7"/>
      <c r="K84" s="7"/>
      <c r="L84" s="146"/>
    </row>
    <row r="85" spans="1:12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63631779</v>
      </c>
      <c r="K85" s="7">
        <v>68815026</v>
      </c>
      <c r="L85" s="146"/>
    </row>
    <row r="86" spans="1:12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85251114</v>
      </c>
      <c r="K86" s="53">
        <f>SUM(K87:K89)</f>
        <v>76893262</v>
      </c>
      <c r="L86" s="145"/>
    </row>
    <row r="87" spans="1:12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47374569</v>
      </c>
      <c r="K87" s="7">
        <v>43876925</v>
      </c>
      <c r="L87" s="146"/>
    </row>
    <row r="88" spans="1:12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/>
      <c r="K88" s="7"/>
      <c r="L88" s="146"/>
    </row>
    <row r="89" spans="1:12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37876545</v>
      </c>
      <c r="K89" s="7">
        <v>33016337</v>
      </c>
      <c r="L89" s="146"/>
    </row>
    <row r="90" spans="1:12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2098916225</v>
      </c>
      <c r="K90" s="53">
        <f>SUM(K91:K99)</f>
        <v>2476702977</v>
      </c>
      <c r="L90" s="147"/>
    </row>
    <row r="91" spans="1:12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359804112</v>
      </c>
      <c r="K91" s="7">
        <v>274169656</v>
      </c>
      <c r="L91" s="146"/>
    </row>
    <row r="92" spans="1:12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/>
      <c r="K92" s="7"/>
      <c r="L92" s="143"/>
    </row>
    <row r="93" spans="1:12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1646736347</v>
      </c>
      <c r="K93" s="7">
        <v>2085421757</v>
      </c>
      <c r="L93" s="146"/>
    </row>
    <row r="94" spans="1:12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  <c r="L94" s="143"/>
    </row>
    <row r="95" spans="1:12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  <c r="L95" s="143"/>
    </row>
    <row r="96" spans="1:12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  <c r="L96" s="143"/>
    </row>
    <row r="97" spans="1:12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  <c r="L97" s="143"/>
    </row>
    <row r="98" spans="1:12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38421189</v>
      </c>
      <c r="K98" s="7">
        <v>62323683</v>
      </c>
      <c r="L98" s="146"/>
    </row>
    <row r="99" spans="1:12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53954577</v>
      </c>
      <c r="K99" s="7">
        <v>54787881</v>
      </c>
      <c r="L99" s="146"/>
    </row>
    <row r="100" spans="1:12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1413877707</v>
      </c>
      <c r="K100" s="53">
        <f>SUM(K101:K112)</f>
        <v>1117717313</v>
      </c>
      <c r="L100" s="147"/>
    </row>
    <row r="101" spans="1:12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2520156</v>
      </c>
      <c r="K101" s="7">
        <v>9701929</v>
      </c>
      <c r="L101" s="143"/>
    </row>
    <row r="102" spans="1:12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/>
      <c r="K102" s="7"/>
      <c r="L102" s="143"/>
    </row>
    <row r="103" spans="1:12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695667976</v>
      </c>
      <c r="K103" s="7">
        <v>382848226</v>
      </c>
      <c r="L103" s="143"/>
    </row>
    <row r="104" spans="1:12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/>
      <c r="K104" s="7"/>
      <c r="L104" s="143"/>
    </row>
    <row r="105" spans="1:12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594311399</v>
      </c>
      <c r="K105" s="7">
        <v>617955092</v>
      </c>
      <c r="L105" s="143"/>
    </row>
    <row r="106" spans="1:12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/>
      <c r="K106" s="7"/>
      <c r="L106" s="143"/>
    </row>
    <row r="107" spans="1:12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/>
      <c r="K107" s="7"/>
      <c r="L107" s="143"/>
    </row>
    <row r="108" spans="1:12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28540760</v>
      </c>
      <c r="K108" s="7">
        <v>24650229</v>
      </c>
      <c r="L108" s="143"/>
    </row>
    <row r="109" spans="1:12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41814483</v>
      </c>
      <c r="K109" s="7">
        <v>44408465</v>
      </c>
      <c r="L109" s="143"/>
    </row>
    <row r="110" spans="1:12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405954</v>
      </c>
      <c r="K110" s="7">
        <v>405350</v>
      </c>
      <c r="L110" s="143"/>
    </row>
    <row r="111" spans="1:12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  <c r="L111" s="143"/>
    </row>
    <row r="112" spans="1:12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50616979</v>
      </c>
      <c r="K112" s="7">
        <v>37748022</v>
      </c>
      <c r="L112" s="143"/>
    </row>
    <row r="113" spans="1:14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47555137</v>
      </c>
      <c r="K113" s="7">
        <v>114915290</v>
      </c>
      <c r="L113" s="143"/>
    </row>
    <row r="114" spans="1:14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f>J69+J86+J90+J100+J113</f>
        <v>5101066465</v>
      </c>
      <c r="K114" s="53">
        <f>K69+K86+K90+K100+K113</f>
        <v>5271393350.202673</v>
      </c>
      <c r="L114" s="147"/>
      <c r="N114" s="130"/>
    </row>
    <row r="115" spans="1:14">
      <c r="A115" s="247" t="s">
        <v>57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8"/>
      <c r="K115" s="8"/>
      <c r="L115" s="143"/>
      <c r="M115" s="133"/>
    </row>
    <row r="116" spans="1:14">
      <c r="A116" s="239" t="s">
        <v>310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  <c r="L116" s="142"/>
    </row>
    <row r="117" spans="1:14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53"/>
      <c r="J117" s="253"/>
      <c r="K117" s="254"/>
      <c r="L117" s="148"/>
    </row>
    <row r="118" spans="1:14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1391834503</v>
      </c>
      <c r="K118" s="7">
        <v>1416349482</v>
      </c>
      <c r="L118" s="143"/>
    </row>
    <row r="119" spans="1:14">
      <c r="A119" s="255" t="s">
        <v>9</v>
      </c>
      <c r="B119" s="256"/>
      <c r="C119" s="256"/>
      <c r="D119" s="256"/>
      <c r="E119" s="256"/>
      <c r="F119" s="256"/>
      <c r="G119" s="256"/>
      <c r="H119" s="257"/>
      <c r="I119" s="4">
        <v>110</v>
      </c>
      <c r="J119" s="131">
        <v>63631779</v>
      </c>
      <c r="K119" s="8">
        <v>68815026</v>
      </c>
      <c r="L119" s="143"/>
    </row>
    <row r="120" spans="1:14">
      <c r="A120" s="258" t="s">
        <v>311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136"/>
    </row>
    <row r="121" spans="1:14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136"/>
    </row>
    <row r="122" spans="1:14">
      <c r="K122" s="130"/>
      <c r="L122" s="130"/>
    </row>
    <row r="123" spans="1:14">
      <c r="A123" s="132"/>
      <c r="K123" s="130"/>
    </row>
    <row r="124" spans="1:14" ht="12.75" customHeight="1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134"/>
    </row>
    <row r="125" spans="1:14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134"/>
    </row>
  </sheetData>
  <mergeCells count="123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1:K1"/>
    <mergeCell ref="A2:K2"/>
    <mergeCell ref="A3:K3"/>
    <mergeCell ref="A4:H4"/>
    <mergeCell ref="A13:H13"/>
    <mergeCell ref="A14:H14"/>
    <mergeCell ref="A9:H9"/>
    <mergeCell ref="A10:H10"/>
    <mergeCell ref="A11:H11"/>
    <mergeCell ref="A12:H12"/>
    <mergeCell ref="A124:K124"/>
    <mergeCell ref="A125:K125"/>
    <mergeCell ref="A5:H5"/>
    <mergeCell ref="A6:K6"/>
    <mergeCell ref="A7:H7"/>
    <mergeCell ref="A8:H8"/>
    <mergeCell ref="A15:H15"/>
    <mergeCell ref="A16:H16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L85 K118:L119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L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L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L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L70 J7:L67 J79:L84 J119 J72:L77 J86:L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L76" sqref="L76"/>
    </sheetView>
  </sheetViews>
  <sheetFormatPr defaultRowHeight="12.75"/>
  <cols>
    <col min="1" max="9" width="9.140625" style="52"/>
    <col min="10" max="10" width="11.140625" style="52" bestFit="1" customWidth="1"/>
    <col min="11" max="11" width="10" style="52" customWidth="1"/>
    <col min="12" max="13" width="11.140625" style="52" bestFit="1" customWidth="1"/>
    <col min="14" max="16384" width="9.140625" style="52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69" t="s">
        <v>346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8" t="s">
        <v>279</v>
      </c>
      <c r="J4" s="262" t="s">
        <v>319</v>
      </c>
      <c r="K4" s="262"/>
      <c r="L4" s="262" t="s">
        <v>320</v>
      </c>
      <c r="M4" s="262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62">
        <v>1</v>
      </c>
      <c r="B6" s="262"/>
      <c r="C6" s="262"/>
      <c r="D6" s="262"/>
      <c r="E6" s="262"/>
      <c r="F6" s="262"/>
      <c r="G6" s="262"/>
      <c r="H6" s="26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19" t="s">
        <v>26</v>
      </c>
      <c r="B7" s="220"/>
      <c r="C7" s="220"/>
      <c r="D7" s="220"/>
      <c r="E7" s="220"/>
      <c r="F7" s="220"/>
      <c r="G7" s="220"/>
      <c r="H7" s="221"/>
      <c r="I7" s="3">
        <v>111</v>
      </c>
      <c r="J7" s="129">
        <f>SUM(J8:J9)</f>
        <v>1086887910</v>
      </c>
      <c r="K7" s="129">
        <f>SUM(K8:K9)</f>
        <v>574257454</v>
      </c>
      <c r="L7" s="129">
        <f>SUM(L8:L9)</f>
        <v>2209457403</v>
      </c>
      <c r="M7" s="129">
        <f>SUM(M8:M9)</f>
        <v>1226460967</v>
      </c>
    </row>
    <row r="8" spans="1:13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1073062141</v>
      </c>
      <c r="K8" s="7">
        <v>568826182</v>
      </c>
      <c r="L8" s="7">
        <v>2197126860</v>
      </c>
      <c r="M8" s="7">
        <v>1220921075</v>
      </c>
    </row>
    <row r="9" spans="1:13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13825769</v>
      </c>
      <c r="K9" s="7">
        <v>5431272</v>
      </c>
      <c r="L9" s="7">
        <v>12330543</v>
      </c>
      <c r="M9" s="7">
        <v>5539892</v>
      </c>
    </row>
    <row r="10" spans="1:13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28">
        <f>J11+J12+J16+J20+J21+J22+J25+J26</f>
        <v>975513838</v>
      </c>
      <c r="K10" s="128">
        <f>K11+K12+K16+K20+K21+K22+K25+K26</f>
        <v>541671614</v>
      </c>
      <c r="L10" s="128">
        <f>L11+L12+L16+L20+L21+L22+L25+L26</f>
        <v>2084700647</v>
      </c>
      <c r="M10" s="128">
        <f>M11+M12+M16+M20+M21+M22+M25+M26</f>
        <v>1144562568</v>
      </c>
    </row>
    <row r="11" spans="1:13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-9088043</v>
      </c>
      <c r="K11" s="7">
        <v>-1227225</v>
      </c>
      <c r="L11" s="7">
        <v>-33329288</v>
      </c>
      <c r="M11" s="7">
        <v>-4009707</v>
      </c>
    </row>
    <row r="12" spans="1:13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28">
        <f>SUM(J13:J15)</f>
        <v>648161705</v>
      </c>
      <c r="K12" s="128">
        <f>SUM(K13:K15)</f>
        <v>337715309</v>
      </c>
      <c r="L12" s="128">
        <f>SUM(L13:L15)</f>
        <v>1282083455</v>
      </c>
      <c r="M12" s="128">
        <f>SUM(M13:M15)</f>
        <v>683818597</v>
      </c>
    </row>
    <row r="13" spans="1:13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153045691</v>
      </c>
      <c r="K13" s="7">
        <v>81346899</v>
      </c>
      <c r="L13" s="7">
        <v>778064769</v>
      </c>
      <c r="M13" s="7">
        <v>425315140</v>
      </c>
    </row>
    <row r="14" spans="1:13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495116014</v>
      </c>
      <c r="K14" s="7">
        <v>256368410</v>
      </c>
      <c r="L14" s="7">
        <v>504018686</v>
      </c>
      <c r="M14" s="7">
        <v>258503457</v>
      </c>
    </row>
    <row r="15" spans="1:13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/>
      <c r="K15" s="7"/>
      <c r="L15" s="7"/>
      <c r="M15" s="7"/>
    </row>
    <row r="16" spans="1:13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28">
        <f>SUM(J17:J19)</f>
        <v>159509449</v>
      </c>
      <c r="K16" s="128">
        <f>SUM(K17:K19)</f>
        <v>81362596</v>
      </c>
      <c r="L16" s="128">
        <f>SUM(L17:L19)</f>
        <v>320141858</v>
      </c>
      <c r="M16" s="128">
        <f>SUM(M17:M19)</f>
        <v>168435442</v>
      </c>
    </row>
    <row r="17" spans="1:13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99836964</v>
      </c>
      <c r="K17" s="7">
        <v>50924849</v>
      </c>
      <c r="L17" s="7">
        <v>200376789</v>
      </c>
      <c r="M17" s="7">
        <v>105423743</v>
      </c>
    </row>
    <row r="18" spans="1:13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41775525</v>
      </c>
      <c r="K18" s="7">
        <v>21308864</v>
      </c>
      <c r="L18" s="7">
        <v>83845152</v>
      </c>
      <c r="M18" s="7">
        <v>44113242</v>
      </c>
    </row>
    <row r="19" spans="1:13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17896960</v>
      </c>
      <c r="K19" s="7">
        <v>9128883</v>
      </c>
      <c r="L19" s="7">
        <v>35919917</v>
      </c>
      <c r="M19" s="7">
        <v>18898457</v>
      </c>
    </row>
    <row r="20" spans="1:13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24208920</v>
      </c>
      <c r="K20" s="7">
        <v>12235958</v>
      </c>
      <c r="L20" s="7">
        <v>101818680</v>
      </c>
      <c r="M20" s="7">
        <v>51746370</v>
      </c>
    </row>
    <row r="21" spans="1:13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152582029</v>
      </c>
      <c r="K21" s="7">
        <v>85772110</v>
      </c>
      <c r="L21" s="7">
        <v>317157123</v>
      </c>
      <c r="M21" s="7">
        <v>186246202</v>
      </c>
    </row>
    <row r="22" spans="1:13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/>
      <c r="K23" s="7"/>
      <c r="L23" s="7"/>
      <c r="M23" s="7"/>
    </row>
    <row r="24" spans="1:13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/>
      <c r="K24" s="7"/>
      <c r="L24" s="7"/>
      <c r="M24" s="7"/>
    </row>
    <row r="25" spans="1:13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139778</v>
      </c>
      <c r="K26" s="7">
        <v>25812866</v>
      </c>
      <c r="L26" s="7">
        <v>96828819</v>
      </c>
      <c r="M26" s="7">
        <v>58325664</v>
      </c>
    </row>
    <row r="27" spans="1:13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5828323</v>
      </c>
      <c r="K27" s="53">
        <f>SUM(K28:K32)</f>
        <v>3825961</v>
      </c>
      <c r="L27" s="53">
        <f>SUM(L28:L32)</f>
        <v>18246204</v>
      </c>
      <c r="M27" s="53">
        <v>6926809</v>
      </c>
    </row>
    <row r="28" spans="1:13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/>
      <c r="K28" s="7"/>
      <c r="L28" s="7"/>
      <c r="M28" s="7"/>
    </row>
    <row r="29" spans="1:13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5828323</v>
      </c>
      <c r="K29" s="7">
        <v>3825961</v>
      </c>
      <c r="L29" s="7">
        <v>18246204</v>
      </c>
      <c r="M29" s="7">
        <v>6926809</v>
      </c>
    </row>
    <row r="30" spans="1:13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14368928</v>
      </c>
      <c r="K33" s="53">
        <f>SUM(K34:K37)</f>
        <v>7609018</v>
      </c>
      <c r="L33" s="53">
        <f>SUM(L34:L37)</f>
        <v>123483392</v>
      </c>
      <c r="M33" s="53">
        <f>SUM(M34:M37)</f>
        <v>62643276</v>
      </c>
    </row>
    <row r="34" spans="1:13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>
        <v>16560912</v>
      </c>
      <c r="M34" s="7">
        <v>8722835</v>
      </c>
    </row>
    <row r="35" spans="1:13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14368928</v>
      </c>
      <c r="K35" s="7">
        <v>7609018</v>
      </c>
      <c r="L35" s="7">
        <v>106922480</v>
      </c>
      <c r="M35" s="7">
        <v>53920441</v>
      </c>
    </row>
    <row r="36" spans="1:13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1092716233</v>
      </c>
      <c r="K42" s="53">
        <f>K7+K27+K38+K40</f>
        <v>578083415</v>
      </c>
      <c r="L42" s="53">
        <f>L7+L27+L38+L40</f>
        <v>2227703607</v>
      </c>
      <c r="M42" s="53">
        <f>M7+M27+M38+M40</f>
        <v>1233387776</v>
      </c>
    </row>
    <row r="43" spans="1:13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989882766</v>
      </c>
      <c r="K43" s="53">
        <f>K10+K33+K39+K41</f>
        <v>549280632</v>
      </c>
      <c r="L43" s="53">
        <f>L10+L33+L39+L41</f>
        <v>2208184039</v>
      </c>
      <c r="M43" s="53">
        <f>M10+M33+M39+M41</f>
        <v>1207205844</v>
      </c>
    </row>
    <row r="44" spans="1:13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102833467</v>
      </c>
      <c r="K44" s="53">
        <f>K42-K43</f>
        <v>28802783</v>
      </c>
      <c r="L44" s="53">
        <f>L42-L43</f>
        <v>19519568</v>
      </c>
      <c r="M44" s="53">
        <f>M42-M43</f>
        <v>26181932</v>
      </c>
    </row>
    <row r="45" spans="1:13">
      <c r="A45" s="242" t="s">
        <v>218</v>
      </c>
      <c r="B45" s="243"/>
      <c r="C45" s="243"/>
      <c r="D45" s="243"/>
      <c r="E45" s="243"/>
      <c r="F45" s="243"/>
      <c r="G45" s="243"/>
      <c r="H45" s="244"/>
      <c r="I45" s="1">
        <v>149</v>
      </c>
      <c r="J45" s="53">
        <f>IF(J42&gt;J43,J42-J43,0)</f>
        <v>102833467</v>
      </c>
      <c r="K45" s="53">
        <f>IF(K42&gt;K43,K42-K43,0)</f>
        <v>28802783</v>
      </c>
      <c r="L45" s="53">
        <f>IF(L42&gt;L43,L42-L43,0)</f>
        <v>19519568</v>
      </c>
      <c r="M45" s="53">
        <f>IF(M42&gt;M43,M42-M43,0)</f>
        <v>26181932</v>
      </c>
    </row>
    <row r="46" spans="1:13">
      <c r="A46" s="242" t="s">
        <v>219</v>
      </c>
      <c r="B46" s="243"/>
      <c r="C46" s="243"/>
      <c r="D46" s="243"/>
      <c r="E46" s="243"/>
      <c r="F46" s="243"/>
      <c r="G46" s="243"/>
      <c r="H46" s="24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25053224</v>
      </c>
      <c r="K47" s="7">
        <v>7708026</v>
      </c>
      <c r="L47" s="7">
        <v>7945623</v>
      </c>
      <c r="M47" s="7">
        <v>4273036</v>
      </c>
    </row>
    <row r="48" spans="1:13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77780243</v>
      </c>
      <c r="K48" s="53">
        <f>K44-K47</f>
        <v>21094757</v>
      </c>
      <c r="L48" s="53">
        <f>L44-L47</f>
        <v>11573945</v>
      </c>
      <c r="M48" s="53">
        <f>M44-M47</f>
        <v>21908896</v>
      </c>
    </row>
    <row r="49" spans="1:13">
      <c r="A49" s="242" t="s">
        <v>192</v>
      </c>
      <c r="B49" s="243"/>
      <c r="C49" s="243"/>
      <c r="D49" s="243"/>
      <c r="E49" s="243"/>
      <c r="F49" s="243"/>
      <c r="G49" s="243"/>
      <c r="H49" s="244"/>
      <c r="I49" s="1">
        <v>153</v>
      </c>
      <c r="J49" s="53">
        <f>IF(J48&gt;0,J48,0)</f>
        <v>77780243</v>
      </c>
      <c r="K49" s="53">
        <f>IF(K48&gt;0,K48,0)</f>
        <v>21094757</v>
      </c>
      <c r="L49" s="53">
        <f>IF(L48&gt;0,L48,0)</f>
        <v>11573945</v>
      </c>
      <c r="M49" s="53">
        <f>IF(M48&gt;0,M48,0)</f>
        <v>21908896</v>
      </c>
    </row>
    <row r="50" spans="1:13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9" t="s">
        <v>312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</row>
    <row r="53" spans="1:13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127">
        <v>74014436</v>
      </c>
      <c r="K53" s="127">
        <v>18575817</v>
      </c>
      <c r="L53" s="7">
        <v>7051567</v>
      </c>
      <c r="M53" s="7">
        <v>18019446</v>
      </c>
    </row>
    <row r="54" spans="1:13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3765806</v>
      </c>
      <c r="K54" s="8">
        <v>2518962</v>
      </c>
      <c r="L54" s="8">
        <v>4522379</v>
      </c>
      <c r="M54" s="8">
        <v>3919451</v>
      </c>
    </row>
    <row r="55" spans="1:13" ht="12.75" customHeight="1">
      <c r="A55" s="239" t="s">
        <v>189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</row>
    <row r="56" spans="1:13">
      <c r="A56" s="219" t="s">
        <v>204</v>
      </c>
      <c r="B56" s="220"/>
      <c r="C56" s="220"/>
      <c r="D56" s="220"/>
      <c r="E56" s="220"/>
      <c r="F56" s="220"/>
      <c r="G56" s="220"/>
      <c r="H56" s="221"/>
      <c r="I56" s="9">
        <v>157</v>
      </c>
      <c r="J56" s="6">
        <f>J48</f>
        <v>77780243</v>
      </c>
      <c r="K56" s="6">
        <f>K48</f>
        <v>21094757</v>
      </c>
      <c r="L56" s="6">
        <f>L48</f>
        <v>11573945</v>
      </c>
      <c r="M56" s="6">
        <f>M48</f>
        <v>21908896</v>
      </c>
    </row>
    <row r="57" spans="1:13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-4551000</v>
      </c>
      <c r="K57" s="53">
        <f>SUM(K58:K64)</f>
        <v>-2259043</v>
      </c>
      <c r="L57" s="53">
        <f>SUM(L58:L64)</f>
        <v>23896250</v>
      </c>
      <c r="M57" s="53">
        <f>SUM(M58:M64)</f>
        <v>7753039</v>
      </c>
    </row>
    <row r="58" spans="1:13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-4609000</v>
      </c>
      <c r="K58" s="7">
        <v>-2317043</v>
      </c>
      <c r="L58" s="7">
        <v>33814250</v>
      </c>
      <c r="M58" s="7">
        <v>14361039</v>
      </c>
    </row>
    <row r="59" spans="1:13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>
        <v>58000</v>
      </c>
      <c r="K61" s="7">
        <v>58000</v>
      </c>
      <c r="L61" s="7">
        <v>-9918000</v>
      </c>
      <c r="M61" s="7">
        <v>-6608000</v>
      </c>
    </row>
    <row r="62" spans="1:13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-4551000</v>
      </c>
      <c r="K66" s="53">
        <f>K57-K65</f>
        <v>-2259043</v>
      </c>
      <c r="L66" s="53">
        <f>L57-L65</f>
        <v>23896250</v>
      </c>
      <c r="M66" s="53">
        <f>M57-M65</f>
        <v>7753039</v>
      </c>
    </row>
    <row r="67" spans="1:13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73229243</v>
      </c>
      <c r="K67" s="61">
        <f>K56+K66</f>
        <v>18835714</v>
      </c>
      <c r="L67" s="61">
        <f>L56+L66</f>
        <v>35470195</v>
      </c>
      <c r="M67" s="61">
        <f>M56+M66</f>
        <v>29661935</v>
      </c>
    </row>
    <row r="68" spans="1:13" ht="12.75" customHeight="1">
      <c r="A68" s="273" t="s">
        <v>313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</row>
    <row r="69" spans="1:13" ht="12.75" customHeight="1">
      <c r="A69" s="275" t="s">
        <v>188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</row>
    <row r="70" spans="1:13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v>69528243</v>
      </c>
      <c r="K70" s="7">
        <v>16393473</v>
      </c>
      <c r="L70" s="7">
        <v>29661420</v>
      </c>
      <c r="M70" s="7">
        <v>19892591</v>
      </c>
    </row>
    <row r="71" spans="1:13">
      <c r="A71" s="270" t="s">
        <v>235</v>
      </c>
      <c r="B71" s="271"/>
      <c r="C71" s="271"/>
      <c r="D71" s="271"/>
      <c r="E71" s="271"/>
      <c r="F71" s="271"/>
      <c r="G71" s="271"/>
      <c r="H71" s="272"/>
      <c r="I71" s="4">
        <v>170</v>
      </c>
      <c r="J71" s="8">
        <v>3701000</v>
      </c>
      <c r="K71" s="8">
        <v>2442241</v>
      </c>
      <c r="L71" s="8">
        <v>5809170</v>
      </c>
      <c r="M71" s="8">
        <v>4769739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J54:M54 K66:M67 M61 J56:J67 K58:L65 K56:M57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23:L26 K12:M12 L36:L41 K28:L32 J27:M27 K13:L15 K33:M33 L35:M35 J48:M50 J53:K53 J7:M10 M13:M14 K16:M22 M26 M29 K34:K41 J12:J26 J28:J4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4"/>
  <sheetViews>
    <sheetView view="pageBreakPreview" zoomScale="110" zoomScaleNormal="100" workbookViewId="0">
      <selection activeCell="N21" sqref="N21"/>
    </sheetView>
  </sheetViews>
  <sheetFormatPr defaultRowHeight="12.75"/>
  <cols>
    <col min="1" max="9" width="9.140625" style="52"/>
    <col min="10" max="10" width="9.85546875" style="52" bestFit="1" customWidth="1"/>
    <col min="11" max="11" width="11.140625" style="52" bestFit="1" customWidth="1"/>
    <col min="12" max="16384" width="9.140625" style="52"/>
  </cols>
  <sheetData>
    <row r="1" spans="1:12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2" ht="12.75" customHeight="1">
      <c r="A2" s="281" t="s">
        <v>359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2">
      <c r="A3" s="277" t="s">
        <v>347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2" ht="23.25">
      <c r="A4" s="282" t="s">
        <v>59</v>
      </c>
      <c r="B4" s="282"/>
      <c r="C4" s="282"/>
      <c r="D4" s="282"/>
      <c r="E4" s="282"/>
      <c r="F4" s="282"/>
      <c r="G4" s="282"/>
      <c r="H4" s="282"/>
      <c r="I4" s="66" t="s">
        <v>279</v>
      </c>
      <c r="J4" s="67" t="s">
        <v>319</v>
      </c>
      <c r="K4" s="67" t="s">
        <v>320</v>
      </c>
    </row>
    <row r="5" spans="1:12">
      <c r="A5" s="283">
        <v>1</v>
      </c>
      <c r="B5" s="283"/>
      <c r="C5" s="283"/>
      <c r="D5" s="283"/>
      <c r="E5" s="283"/>
      <c r="F5" s="283"/>
      <c r="G5" s="283"/>
      <c r="H5" s="283"/>
      <c r="I5" s="68">
        <v>2</v>
      </c>
      <c r="J5" s="69" t="s">
        <v>283</v>
      </c>
      <c r="K5" s="69" t="s">
        <v>284</v>
      </c>
    </row>
    <row r="6" spans="1:12">
      <c r="A6" s="239" t="s">
        <v>156</v>
      </c>
      <c r="B6" s="250"/>
      <c r="C6" s="250"/>
      <c r="D6" s="250"/>
      <c r="E6" s="250"/>
      <c r="F6" s="250"/>
      <c r="G6" s="250"/>
      <c r="H6" s="250"/>
      <c r="I6" s="284"/>
      <c r="J6" s="284"/>
      <c r="K6" s="285"/>
    </row>
    <row r="7" spans="1:12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5">
        <v>102833467</v>
      </c>
      <c r="K7" s="7">
        <v>19519568</v>
      </c>
    </row>
    <row r="8" spans="1:12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5">
        <v>24208920</v>
      </c>
      <c r="K8" s="7">
        <v>101818680</v>
      </c>
    </row>
    <row r="9" spans="1:12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5">
        <v>51131235</v>
      </c>
      <c r="K9" s="7">
        <v>90430061</v>
      </c>
      <c r="L9" s="130"/>
    </row>
    <row r="10" spans="1:12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2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2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5"/>
      <c r="K12" s="7">
        <v>13518263</v>
      </c>
    </row>
    <row r="13" spans="1:12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f>SUM(J7:J12)</f>
        <v>178173622</v>
      </c>
      <c r="K13" s="53">
        <f>SUM(K7:K12)</f>
        <v>225286572</v>
      </c>
    </row>
    <row r="14" spans="1:12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2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5">
        <v>44175896</v>
      </c>
      <c r="K15" s="7">
        <v>47815074</v>
      </c>
    </row>
    <row r="16" spans="1:12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>
        <v>47241433</v>
      </c>
      <c r="K16" s="7">
        <v>126448465</v>
      </c>
    </row>
    <row r="17" spans="1:11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>
        <v>74548252</v>
      </c>
      <c r="K17" s="7"/>
    </row>
    <row r="18" spans="1:11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f>SUM(J14:J17)</f>
        <v>165965581</v>
      </c>
      <c r="K18" s="53">
        <f>SUM(K14:K17)</f>
        <v>174263539</v>
      </c>
    </row>
    <row r="19" spans="1:11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IF(J13&gt;J18,J13-J18,0)</f>
        <v>12208041</v>
      </c>
      <c r="K19" s="53">
        <f>IF(K13&gt;K18,K13-K18,0)</f>
        <v>51023033</v>
      </c>
    </row>
    <row r="20" spans="1:11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39" t="s">
        <v>159</v>
      </c>
      <c r="B21" s="250"/>
      <c r="C21" s="250"/>
      <c r="D21" s="250"/>
      <c r="E21" s="250"/>
      <c r="F21" s="250"/>
      <c r="G21" s="250"/>
      <c r="H21" s="250"/>
      <c r="I21" s="284"/>
      <c r="J21" s="284"/>
      <c r="K21" s="285"/>
    </row>
    <row r="22" spans="1:11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>
        <v>9256840</v>
      </c>
      <c r="K22" s="7">
        <v>13720232</v>
      </c>
    </row>
    <row r="23" spans="1:11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>
        <v>4550100</v>
      </c>
      <c r="K24" s="7">
        <v>3680014</v>
      </c>
    </row>
    <row r="25" spans="1:11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>
        <v>225000</v>
      </c>
      <c r="K25" s="7"/>
    </row>
    <row r="26" spans="1:11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>
        <v>141777280</v>
      </c>
      <c r="K26" s="7"/>
    </row>
    <row r="27" spans="1:11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f>SUM(J22:J26)</f>
        <v>155809220</v>
      </c>
      <c r="K27" s="53">
        <f>SUM(K22:K26)</f>
        <v>17400246</v>
      </c>
    </row>
    <row r="28" spans="1:11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>
        <v>20900130</v>
      </c>
      <c r="K28" s="7">
        <v>59448000</v>
      </c>
    </row>
    <row r="29" spans="1:11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>
        <v>12501400</v>
      </c>
      <c r="K29" s="7">
        <v>4541461</v>
      </c>
    </row>
    <row r="30" spans="1:11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f>SUM(J28:J30)</f>
        <v>33401530</v>
      </c>
      <c r="K31" s="53">
        <f>SUM(K28:K30)</f>
        <v>63989461</v>
      </c>
    </row>
    <row r="32" spans="1:11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IF(J27&gt;J31,J27-J31,0)</f>
        <v>122407690</v>
      </c>
      <c r="K32" s="53">
        <f>IF(K27&gt;K31,K27-K31,0)</f>
        <v>0</v>
      </c>
    </row>
    <row r="33" spans="1:11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IF(J31&gt;J27,J31-J27,0)</f>
        <v>0</v>
      </c>
      <c r="K33" s="53">
        <f>IF(K31&gt;K27,K31-K27,0)</f>
        <v>46589215</v>
      </c>
    </row>
    <row r="34" spans="1:11">
      <c r="A34" s="239" t="s">
        <v>160</v>
      </c>
      <c r="B34" s="250"/>
      <c r="C34" s="250"/>
      <c r="D34" s="250"/>
      <c r="E34" s="250"/>
      <c r="F34" s="250"/>
      <c r="G34" s="250"/>
      <c r="H34" s="250"/>
      <c r="I34" s="284"/>
      <c r="J34" s="284"/>
      <c r="K34" s="285"/>
    </row>
    <row r="35" spans="1:11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>
        <v>1093939000</v>
      </c>
    </row>
    <row r="37" spans="1:11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f>SUM(J35:J37)</f>
        <v>0</v>
      </c>
      <c r="K38" s="53">
        <f>SUM(K35:K37)</f>
        <v>1093939000</v>
      </c>
    </row>
    <row r="39" spans="1:11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>
        <v>9202254</v>
      </c>
      <c r="K39" s="7">
        <v>1073653000</v>
      </c>
    </row>
    <row r="40" spans="1:11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>
        <v>20975320</v>
      </c>
      <c r="K40" s="7">
        <v>600000</v>
      </c>
    </row>
    <row r="41" spans="1:11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>
        <v>2532000</v>
      </c>
    </row>
    <row r="43" spans="1:11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f>SUM(J39:J43)</f>
        <v>30177574</v>
      </c>
      <c r="K44" s="53">
        <f>SUM(K39:K43)</f>
        <v>1076785000</v>
      </c>
    </row>
    <row r="45" spans="1:11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IF(J38&gt;J44,J38-J44,0)</f>
        <v>0</v>
      </c>
      <c r="K45" s="53">
        <f>IF(K38&gt;K44,K38-K44,0)</f>
        <v>17154000</v>
      </c>
    </row>
    <row r="46" spans="1:11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IF(J44&gt;J38,J44-J38,0)</f>
        <v>30177574</v>
      </c>
      <c r="K46" s="53">
        <f>IF(K44&gt;K38,K44-K38,0)</f>
        <v>0</v>
      </c>
    </row>
    <row r="47" spans="1:11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4">
        <f>IF(J19-J20+J32-J33+J45-J46&gt;0,J19-J20+J32-J33+J45-J46,0)</f>
        <v>104438157</v>
      </c>
      <c r="K47" s="53">
        <f>IF(K19-K20+K32-K33+K45-K46&gt;0,K19-K20+K32-K33+K45-K46,0)</f>
        <v>21587818</v>
      </c>
    </row>
    <row r="48" spans="1:11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5">
        <v>74580434</v>
      </c>
      <c r="K49" s="7">
        <v>231977856</v>
      </c>
    </row>
    <row r="50" spans="1:11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>
        <f>J47</f>
        <v>104438157</v>
      </c>
      <c r="K50" s="7">
        <f>K47</f>
        <v>21587818</v>
      </c>
    </row>
    <row r="51" spans="1:11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>
        <f>K48</f>
        <v>0</v>
      </c>
    </row>
    <row r="52" spans="1:11">
      <c r="A52" s="255" t="s">
        <v>177</v>
      </c>
      <c r="B52" s="256"/>
      <c r="C52" s="256"/>
      <c r="D52" s="256"/>
      <c r="E52" s="256"/>
      <c r="F52" s="256"/>
      <c r="G52" s="256"/>
      <c r="H52" s="256"/>
      <c r="I52" s="4">
        <v>44</v>
      </c>
      <c r="J52" s="65">
        <f>J49+J50-J51</f>
        <v>179018591</v>
      </c>
      <c r="K52" s="61">
        <f>K49+K50-K51</f>
        <v>253565674</v>
      </c>
    </row>
    <row r="54" spans="1:11">
      <c r="K54" s="7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 K54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6" t="s">
        <v>279</v>
      </c>
      <c r="J4" s="67" t="s">
        <v>319</v>
      </c>
      <c r="K4" s="67" t="s">
        <v>320</v>
      </c>
    </row>
    <row r="5" spans="1:11">
      <c r="A5" s="288">
        <v>1</v>
      </c>
      <c r="B5" s="288"/>
      <c r="C5" s="288"/>
      <c r="D5" s="288"/>
      <c r="E5" s="288"/>
      <c r="F5" s="288"/>
      <c r="G5" s="288"/>
      <c r="H5" s="288"/>
      <c r="I5" s="72">
        <v>2</v>
      </c>
      <c r="J5" s="73" t="s">
        <v>283</v>
      </c>
      <c r="K5" s="73" t="s">
        <v>284</v>
      </c>
    </row>
    <row r="6" spans="1:11">
      <c r="A6" s="239" t="s">
        <v>156</v>
      </c>
      <c r="B6" s="250"/>
      <c r="C6" s="250"/>
      <c r="D6" s="250"/>
      <c r="E6" s="250"/>
      <c r="F6" s="250"/>
      <c r="G6" s="250"/>
      <c r="H6" s="250"/>
      <c r="I6" s="284"/>
      <c r="J6" s="284"/>
      <c r="K6" s="285"/>
    </row>
    <row r="7" spans="1:11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22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36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39" t="s">
        <v>159</v>
      </c>
      <c r="B22" s="250"/>
      <c r="C22" s="250"/>
      <c r="D22" s="250"/>
      <c r="E22" s="250"/>
      <c r="F22" s="250"/>
      <c r="G22" s="250"/>
      <c r="H22" s="250"/>
      <c r="I22" s="284"/>
      <c r="J22" s="284"/>
      <c r="K22" s="285"/>
    </row>
    <row r="23" spans="1:11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39" t="s">
        <v>160</v>
      </c>
      <c r="B35" s="250"/>
      <c r="C35" s="250"/>
      <c r="D35" s="250"/>
      <c r="E35" s="250"/>
      <c r="F35" s="250"/>
      <c r="G35" s="250"/>
      <c r="H35" s="250"/>
      <c r="I35" s="284">
        <v>0</v>
      </c>
      <c r="J35" s="284"/>
      <c r="K35" s="285"/>
    </row>
    <row r="36" spans="1:11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view="pageBreakPreview" zoomScale="125" zoomScaleNormal="100" workbookViewId="0">
      <selection activeCell="H26" sqref="H26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1" width="10.85546875" style="76" bestFit="1" customWidth="1"/>
    <col min="12" max="12" width="13" style="76" bestFit="1" customWidth="1"/>
    <col min="13" max="14" width="19.85546875" style="318" bestFit="1" customWidth="1"/>
    <col min="15" max="15" width="17" style="318" bestFit="1" customWidth="1"/>
    <col min="16" max="16384" width="9.140625" style="76"/>
  </cols>
  <sheetData>
    <row r="1" spans="1:14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5"/>
    </row>
    <row r="2" spans="1:14" ht="15.75">
      <c r="A2" s="42"/>
      <c r="B2" s="74"/>
      <c r="C2" s="309" t="s">
        <v>282</v>
      </c>
      <c r="D2" s="309"/>
      <c r="E2" s="77">
        <v>40544</v>
      </c>
      <c r="F2" s="43" t="s">
        <v>250</v>
      </c>
      <c r="G2" s="310">
        <v>40724</v>
      </c>
      <c r="H2" s="311"/>
      <c r="I2" s="74"/>
      <c r="J2" s="74"/>
      <c r="K2" s="74"/>
      <c r="L2" s="78"/>
    </row>
    <row r="3" spans="1:14" ht="23.25">
      <c r="A3" s="312" t="s">
        <v>59</v>
      </c>
      <c r="B3" s="312"/>
      <c r="C3" s="312"/>
      <c r="D3" s="312"/>
      <c r="E3" s="312"/>
      <c r="F3" s="312"/>
      <c r="G3" s="312"/>
      <c r="H3" s="312"/>
      <c r="I3" s="80" t="s">
        <v>305</v>
      </c>
      <c r="J3" s="81" t="s">
        <v>150</v>
      </c>
      <c r="K3" s="81" t="s">
        <v>151</v>
      </c>
    </row>
    <row r="4" spans="1:14">
      <c r="A4" s="313">
        <v>1</v>
      </c>
      <c r="B4" s="313"/>
      <c r="C4" s="313"/>
      <c r="D4" s="313"/>
      <c r="E4" s="313"/>
      <c r="F4" s="313"/>
      <c r="G4" s="313"/>
      <c r="H4" s="313"/>
      <c r="I4" s="83">
        <v>2</v>
      </c>
      <c r="J4" s="82" t="s">
        <v>283</v>
      </c>
      <c r="K4" s="82" t="s">
        <v>284</v>
      </c>
    </row>
    <row r="5" spans="1:14">
      <c r="A5" s="301" t="s">
        <v>285</v>
      </c>
      <c r="B5" s="302"/>
      <c r="C5" s="302"/>
      <c r="D5" s="302"/>
      <c r="E5" s="302"/>
      <c r="F5" s="302"/>
      <c r="G5" s="302"/>
      <c r="H5" s="302"/>
      <c r="I5" s="44">
        <v>1</v>
      </c>
      <c r="J5" s="45">
        <v>133372000</v>
      </c>
      <c r="K5" s="45">
        <v>133372000</v>
      </c>
    </row>
    <row r="6" spans="1:14">
      <c r="A6" s="301" t="s">
        <v>286</v>
      </c>
      <c r="B6" s="302"/>
      <c r="C6" s="302"/>
      <c r="D6" s="302"/>
      <c r="E6" s="302"/>
      <c r="F6" s="302"/>
      <c r="G6" s="302"/>
      <c r="H6" s="302"/>
      <c r="I6" s="44">
        <v>2</v>
      </c>
      <c r="J6" s="46">
        <v>882910015</v>
      </c>
      <c r="K6" s="46">
        <v>883022226</v>
      </c>
    </row>
    <row r="7" spans="1:14">
      <c r="A7" s="301" t="s">
        <v>287</v>
      </c>
      <c r="B7" s="302"/>
      <c r="C7" s="302"/>
      <c r="D7" s="302"/>
      <c r="E7" s="302"/>
      <c r="F7" s="302"/>
      <c r="G7" s="302"/>
      <c r="H7" s="302"/>
      <c r="I7" s="44">
        <v>3</v>
      </c>
      <c r="J7" s="46">
        <v>-3980000</v>
      </c>
      <c r="K7" s="46">
        <v>-3018350.7973268572</v>
      </c>
    </row>
    <row r="8" spans="1:14">
      <c r="A8" s="301" t="s">
        <v>288</v>
      </c>
      <c r="B8" s="302"/>
      <c r="C8" s="302"/>
      <c r="D8" s="302"/>
      <c r="E8" s="302"/>
      <c r="F8" s="302"/>
      <c r="G8" s="302"/>
      <c r="H8" s="302"/>
      <c r="I8" s="44">
        <v>4</v>
      </c>
      <c r="J8" s="46">
        <v>284539128</v>
      </c>
      <c r="K8" s="46">
        <v>399776574</v>
      </c>
    </row>
    <row r="9" spans="1:14">
      <c r="A9" s="301" t="s">
        <v>289</v>
      </c>
      <c r="B9" s="302"/>
      <c r="C9" s="302"/>
      <c r="D9" s="302"/>
      <c r="E9" s="302"/>
      <c r="F9" s="302"/>
      <c r="G9" s="302"/>
      <c r="H9" s="302"/>
      <c r="I9" s="44">
        <v>5</v>
      </c>
      <c r="J9" s="46">
        <v>94993360</v>
      </c>
      <c r="K9" s="46">
        <v>7051567</v>
      </c>
    </row>
    <row r="10" spans="1:14">
      <c r="A10" s="301" t="s">
        <v>290</v>
      </c>
      <c r="B10" s="302"/>
      <c r="C10" s="302"/>
      <c r="D10" s="302"/>
      <c r="E10" s="302"/>
      <c r="F10" s="302"/>
      <c r="G10" s="302"/>
      <c r="H10" s="302"/>
      <c r="I10" s="44">
        <v>6</v>
      </c>
      <c r="J10" s="46"/>
      <c r="K10" s="46"/>
    </row>
    <row r="11" spans="1:14">
      <c r="A11" s="301" t="s">
        <v>291</v>
      </c>
      <c r="B11" s="302"/>
      <c r="C11" s="302"/>
      <c r="D11" s="302"/>
      <c r="E11" s="302"/>
      <c r="F11" s="302"/>
      <c r="G11" s="302"/>
      <c r="H11" s="302"/>
      <c r="I11" s="44">
        <v>7</v>
      </c>
      <c r="J11" s="46"/>
      <c r="K11" s="46"/>
    </row>
    <row r="12" spans="1:14">
      <c r="A12" s="301" t="s">
        <v>292</v>
      </c>
      <c r="B12" s="302"/>
      <c r="C12" s="302"/>
      <c r="D12" s="302"/>
      <c r="E12" s="302"/>
      <c r="F12" s="302"/>
      <c r="G12" s="302"/>
      <c r="H12" s="302"/>
      <c r="I12" s="44">
        <v>8</v>
      </c>
      <c r="J12" s="46"/>
      <c r="K12" s="46"/>
    </row>
    <row r="13" spans="1:14">
      <c r="A13" s="301" t="s">
        <v>293</v>
      </c>
      <c r="B13" s="302"/>
      <c r="C13" s="302"/>
      <c r="D13" s="302"/>
      <c r="E13" s="302"/>
      <c r="F13" s="302"/>
      <c r="G13" s="302"/>
      <c r="H13" s="302"/>
      <c r="I13" s="44">
        <v>9</v>
      </c>
      <c r="J13" s="46"/>
      <c r="K13" s="46">
        <v>-3854534</v>
      </c>
    </row>
    <row r="14" spans="1:14">
      <c r="A14" s="303" t="s">
        <v>294</v>
      </c>
      <c r="B14" s="304"/>
      <c r="C14" s="304"/>
      <c r="D14" s="304"/>
      <c r="E14" s="304"/>
      <c r="F14" s="304"/>
      <c r="G14" s="304"/>
      <c r="H14" s="304"/>
      <c r="I14" s="44">
        <v>10</v>
      </c>
      <c r="J14" s="128">
        <f>SUM(J5:J13)</f>
        <v>1391834503</v>
      </c>
      <c r="K14" s="128">
        <f>SUM(K5:K13)</f>
        <v>1416349482.2026732</v>
      </c>
      <c r="L14" s="321"/>
    </row>
    <row r="15" spans="1:14">
      <c r="A15" s="301" t="s">
        <v>295</v>
      </c>
      <c r="B15" s="302"/>
      <c r="C15" s="302"/>
      <c r="D15" s="302"/>
      <c r="E15" s="302"/>
      <c r="F15" s="302"/>
      <c r="G15" s="302"/>
      <c r="H15" s="302"/>
      <c r="I15" s="44">
        <v>11</v>
      </c>
      <c r="J15" s="46">
        <v>-2513000</v>
      </c>
      <c r="K15" s="46">
        <v>33813553</v>
      </c>
    </row>
    <row r="16" spans="1:14">
      <c r="A16" s="301" t="s">
        <v>296</v>
      </c>
      <c r="B16" s="302"/>
      <c r="C16" s="302"/>
      <c r="D16" s="302"/>
      <c r="E16" s="302"/>
      <c r="F16" s="302"/>
      <c r="G16" s="302"/>
      <c r="H16" s="302"/>
      <c r="I16" s="44">
        <v>12</v>
      </c>
      <c r="J16" s="46">
        <v>2727000</v>
      </c>
      <c r="K16" s="46"/>
      <c r="M16" s="320"/>
      <c r="N16" s="320"/>
    </row>
    <row r="17" spans="1:12">
      <c r="A17" s="301" t="s">
        <v>297</v>
      </c>
      <c r="B17" s="302"/>
      <c r="C17" s="302"/>
      <c r="D17" s="302"/>
      <c r="E17" s="302"/>
      <c r="F17" s="302"/>
      <c r="G17" s="302"/>
      <c r="H17" s="302"/>
      <c r="I17" s="44">
        <v>13</v>
      </c>
      <c r="J17" s="46"/>
      <c r="K17" s="46">
        <v>-9917924</v>
      </c>
    </row>
    <row r="18" spans="1:12">
      <c r="A18" s="301" t="s">
        <v>298</v>
      </c>
      <c r="B18" s="302"/>
      <c r="C18" s="302"/>
      <c r="D18" s="302"/>
      <c r="E18" s="302"/>
      <c r="F18" s="302"/>
      <c r="G18" s="302"/>
      <c r="H18" s="302"/>
      <c r="I18" s="44">
        <v>14</v>
      </c>
      <c r="J18" s="46"/>
      <c r="K18" s="46"/>
    </row>
    <row r="19" spans="1:12">
      <c r="A19" s="301" t="s">
        <v>299</v>
      </c>
      <c r="B19" s="302"/>
      <c r="C19" s="302"/>
      <c r="D19" s="302"/>
      <c r="E19" s="302"/>
      <c r="F19" s="302"/>
      <c r="G19" s="302"/>
      <c r="H19" s="302"/>
      <c r="I19" s="44">
        <v>15</v>
      </c>
      <c r="J19" s="46"/>
      <c r="K19" s="46"/>
    </row>
    <row r="20" spans="1:12">
      <c r="A20" s="301" t="s">
        <v>300</v>
      </c>
      <c r="B20" s="302"/>
      <c r="C20" s="302"/>
      <c r="D20" s="302"/>
      <c r="E20" s="302"/>
      <c r="F20" s="302"/>
      <c r="G20" s="302"/>
      <c r="H20" s="302"/>
      <c r="I20" s="44">
        <v>16</v>
      </c>
      <c r="J20" s="46">
        <v>697445027</v>
      </c>
      <c r="K20" s="46">
        <v>5802597</v>
      </c>
    </row>
    <row r="21" spans="1:12">
      <c r="A21" s="303" t="s">
        <v>301</v>
      </c>
      <c r="B21" s="304"/>
      <c r="C21" s="304"/>
      <c r="D21" s="304"/>
      <c r="E21" s="304"/>
      <c r="F21" s="304"/>
      <c r="G21" s="304"/>
      <c r="H21" s="304"/>
      <c r="I21" s="44">
        <v>17</v>
      </c>
      <c r="J21" s="79">
        <f>SUM(J15:J20)</f>
        <v>697659027</v>
      </c>
      <c r="K21" s="79">
        <f>SUM(K15:K20)</f>
        <v>29698226</v>
      </c>
      <c r="L21" s="319"/>
    </row>
    <row r="22" spans="1:12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2">
      <c r="A23" s="293" t="s">
        <v>302</v>
      </c>
      <c r="B23" s="294"/>
      <c r="C23" s="294"/>
      <c r="D23" s="294"/>
      <c r="E23" s="294"/>
      <c r="F23" s="294"/>
      <c r="G23" s="294"/>
      <c r="H23" s="294"/>
      <c r="I23" s="47">
        <v>18</v>
      </c>
      <c r="J23" s="45">
        <v>666647952</v>
      </c>
      <c r="K23" s="45">
        <v>24514979</v>
      </c>
    </row>
    <row r="24" spans="1:12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8">
        <v>19</v>
      </c>
      <c r="J24" s="79">
        <v>31011075</v>
      </c>
      <c r="K24" s="79">
        <v>5183247</v>
      </c>
    </row>
    <row r="25" spans="1:12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4" t="s">
        <v>280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5" t="s">
        <v>316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Tomislav Đurić</cp:lastModifiedBy>
  <cp:lastPrinted>2011-04-21T08:35:59Z</cp:lastPrinted>
  <dcterms:created xsi:type="dcterms:W3CDTF">2008-10-17T11:51:54Z</dcterms:created>
  <dcterms:modified xsi:type="dcterms:W3CDTF">2011-07-26T12:13:50Z</dcterms:modified>
</cp:coreProperties>
</file>