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2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<sst xmlns="http://schemas.openxmlformats.org/spreadsheetml/2006/main" count="399" uniqueCount="346">
  <si>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</si>
  <si>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</si>
  <si>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</si>
  <si>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</si>
  <si>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</si>
  <si>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</si>
  <si>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</si>
  <si>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</si>
  <si>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</si>
  <si>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</si>
  <si>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</si>
  <si>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</si>
  <si>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</si>
  <si>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</si>
  <si>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</si>
  <si>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</si>
  <si>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</si>
  <si>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</si>
  <si>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</si>
  <si>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</si>
  <si>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</si>
  <si>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</si>
  <si>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</si>
  <si>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</si>
  <si>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</si>
  <si>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</si>
  <si>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</si>
  <si>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</si>
  <si>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</si>
  <si>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</si>
  <si>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</si>
  <si>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</si>
  <si>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</si>
  <si>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</si>
  <si>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</si>
  <si>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</si>
  <si>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</si>
  <si>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</si>
  <si>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</si>
  <si>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</si>
  <si>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</si>
  <si>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</si>
  <si>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</si>
  <si>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</si>
  <si>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</si>
  <si>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</si>
  <si>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</si>
  <si>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</si>
  <si>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</si>
  <si>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</si>
  <si>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</si>
  <si>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</si>
  <si>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</si>
  <si>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</si>
  <si>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</si>
  <si>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</si>
  <si>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</si>
  <si>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</si>
  <si>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</si>
  <si>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</si>
  <si>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</si>
  <si>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</si>
  <si>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</si>
  <si>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</si>
  <si>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</si>
  <si>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</si>
  <si>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</si>
  <si>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</si>
  <si>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</si>
  <si>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</si>
  <si>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</si>
  <si>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</si>
  <si>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</si>
  <si>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</si>
  <si>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</si>
  <si>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</si>
  <si>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</si>
  <si>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</si>
  <si>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</si>
  <si>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</si>
  <si>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</si>
  <si>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</si>
  <si>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</si>
  <si>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</si>
  <si>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</si>
  <si>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</si>
  <si>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</si>
  <si>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</si>
  <si>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</si>
  <si>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</si>
  <si>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</si>
  <si>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</si>
  <si>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</si>
  <si>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</si>
  <si>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</si>
  <si>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</si>
  <si>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</si>
  <si>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</si>
  <si>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</si>
  <si>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</si>
  <si>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</si>
  <si>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</si>
  <si>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</si>
  <si>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</si>
  <si>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</si>
  <si>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</si>
  <si>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</si>
  <si>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</si>
  <si>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</si>
  <si>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</si>
  <si>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</si>
  <si>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</si>
  <si>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</si>
  <si>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</si>
  <si>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</si>
  <si>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</si>
  <si>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</si>
  <si>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</si>
  <si>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</si>
  <si>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</si>
  <si>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</si>
  <si>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</si>
  <si>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</si>
  <si>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</si>
  <si>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</si>
  <si>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</si>
  <si>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</si>
  <si>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</si>
  <si>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</si>
  <si>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</si>
  <si>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</si>
  <si>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</si>
  <si>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</si>
  <si>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</si>
  <si>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</si>
  <si>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</si>
  <si>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</si>
  <si>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</si>
  <si>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</si>
  <si>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</si>
  <si>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</si>
  <si>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</si>
  <si>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</si>
  <si>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</si>
  <si>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</si>
  <si>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</si>
  <si>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</si>
  <si>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</si>
  <si>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</si>
  <si>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</si>
  <si>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</si>
  <si>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</si>
  <si>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</si>
  <si>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</si>
  <si>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</si>
  <si>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</si>
  <si>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</si>
  <si>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</si>
  <si>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</si>
  <si>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</si>
  <si>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</si>
  <si>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</si>
  <si>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</si>
  <si>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</si>
  <si>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</si>
  <si>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</si>
  <si>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</si>
  <si>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</si>
  <si>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</si>
  <si>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</si>
  <si>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</si>
  <si>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</si>
  <si>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</si>
  <si>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</si>
  <si>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</si>
  <si>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</si>
  <si>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</si>
  <si>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</si>
  <si>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</si>
  <si>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</si>
  <si>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</si>
  <si>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</si>
  <si>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</si>
  <si>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</si>
  <si>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</si>
  <si>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</si>
  <si>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</si>
  <si>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</si>
  <si>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</si>
  <si>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</si>
  <si>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</si>
  <si>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</si>
  <si>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</si>
  <si>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</si>
  <si>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</si>
  <si>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</si>
  <si>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</si>
  <si>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</si>
  <si>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</si>
  <si>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</si>
  <si>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</si>
  <si>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</si>
  <si>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</si>
  <si>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</si>
  <si>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</si>
  <si>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</si>
  <si>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</si>
  <si>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</si>
  <si>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</si>
  <si>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</si>
  <si>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</si>
  <si>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</si>
  <si>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</si>
  <si>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</si>
  <si>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</si>
  <si>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</si>
  <si>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</si>
  <si>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</si>
  <si>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</si>
  <si>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</si>
  <si>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</si>
  <si>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</si>
  <si>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</si>
  <si>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</si>
  <si>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</si>
  <si>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</si>
  <si>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</si>
  <si>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</si>
  <si>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</si>
  <si>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</si>
  <si>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</si>
  <si>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</si>
  <si>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</si>
  <si>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</si>
  <si>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</si>
  <si>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</si>
  <si>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</si>
  <si>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</si>
  <si>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</si>
  <si>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</si>
  <si>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</si>
  <si>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</si>
  <si>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</si>
  <si>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</si>
  <si>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</si>
  <si>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</si>
  <si>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</si>
  <si>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</si>
  <si>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</si>
  <si>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</si>
  <si>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</si>
  <si>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</si>
  <si>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</si>
  <si>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</si>
  <si>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</si>
  <si>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</si>
  <si>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</si>
  <si>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</si>
  <si>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</si>
  <si>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</si>
  <si>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</si>
  <si>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</si>
  <si>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</si>
  <si>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</si>
  <si>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</si>
  <si>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</si>
  <si>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</si>
  <si>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</si>
  <si>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</si>
  <si>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</si>
  <si>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</si>
  <si>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</si>
  <si>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</si>
  <si>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</si>
  <si>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</si>
  <si>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</si>
  <si>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</si>
  <si>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</si>
  <si>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</si>
  <si>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</si>
  <si>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</si>
  <si>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</si>
  <si>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</si>
  <si>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</si>
  <si>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</si>
  <si>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</si>
  <si>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</si>
  <si>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</si>
  <si>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</si>
  <si>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</si>
  <si>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</si>
  <si>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</si>
  <si>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</si>
  <si>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</si>
  <si>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</si>
  <si>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</si>
  <si>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</si>
  <si>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</si>
  <si>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</si>
  <si>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</si>
  <si>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</si>
  <si>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</si>
  <si>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</si>
  <si>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</si>
  <si>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</si>
  <si>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</si>
  <si>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</si>
  <si>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</si>
  <si>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</si>
  <si>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</si>
  <si>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</si>
  <si>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</si>
  <si>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</si>
  <si>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</si>
  <si>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</si>
  <si>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</si>
  <si>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</si>
  <si>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</si>
  <si>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</si>
  <si>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</si>
  <si>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</si>
  <si>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</si>
  <si>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</si>
  <si>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</si>
  <si>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</si>
  <si>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</si>
  <si>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</si>
  <si>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</si>
  <si>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</si>
  <si>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</si>
  <si>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NE</t>
  </si>
  <si>
    <t>Kalagac Sandra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</si>
  <si>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</si>
  <si>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</si>
  <si>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</si>
  <si>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</si>
  <si>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</si>
  <si>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01.01.2017.</t>
  </si>
  <si>
    <t>www.arenahospitalitygroup.com</t>
  </si>
  <si>
    <t xml:space="preserve">  </t>
  </si>
  <si>
    <t xml:space="preserve"> </t>
  </si>
  <si>
    <t>uprava@arenahospitalitygroup.com</t>
  </si>
  <si>
    <t>skalagac@arenahospitalitygroup.com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</si>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</sst>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mailto:skalagac@arenahospitalitygroup.com" TargetMode="External" /><Relationship Id="rId3" Type="http://schemas.openxmlformats.org/officeDocument/2006/relationships/hyperlink" Target="http://www.arenahospitalitygroup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247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248</v>
      </c>
      <c r="B2" s="185"/>
      <c r="C2" s="185"/>
      <c r="D2" s="186"/>
      <c r="E2" s="120" t="s">
        <v>337</v>
      </c>
      <c r="F2" s="12"/>
      <c r="G2" s="13" t="s">
        <v>249</v>
      </c>
      <c r="H2" s="120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316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250</v>
      </c>
      <c r="B6" s="138"/>
      <c r="C6" s="152" t="s">
        <v>322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251</v>
      </c>
      <c r="B8" s="191"/>
      <c r="C8" s="152" t="s">
        <v>323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252</v>
      </c>
      <c r="B10" s="182"/>
      <c r="C10" s="152" t="s">
        <v>324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253</v>
      </c>
      <c r="B12" s="138"/>
      <c r="C12" s="154" t="s">
        <v>325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254</v>
      </c>
      <c r="B14" s="138"/>
      <c r="C14" s="180">
        <v>52100</v>
      </c>
      <c r="D14" s="181"/>
      <c r="E14" s="16"/>
      <c r="F14" s="154" t="s">
        <v>326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255</v>
      </c>
      <c r="B16" s="138"/>
      <c r="C16" s="154" t="s">
        <v>327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256</v>
      </c>
      <c r="B18" s="138"/>
      <c r="C18" s="175" t="s">
        <v>341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257</v>
      </c>
      <c r="B20" s="138"/>
      <c r="C20" s="175" t="s">
        <v>338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258</v>
      </c>
      <c r="B22" s="138"/>
      <c r="C22" s="121">
        <v>359</v>
      </c>
      <c r="D22" s="154" t="s">
        <v>326</v>
      </c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259</v>
      </c>
      <c r="B24" s="138"/>
      <c r="C24" s="121">
        <v>18</v>
      </c>
      <c r="D24" s="154" t="s">
        <v>328</v>
      </c>
      <c r="E24" s="165"/>
      <c r="F24" s="165"/>
      <c r="G24" s="166"/>
      <c r="H24" s="51" t="s">
        <v>260</v>
      </c>
      <c r="I24" s="122">
        <v>1013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7" t="s">
        <v>261</v>
      </c>
      <c r="B26" s="138"/>
      <c r="C26" s="123" t="s">
        <v>330</v>
      </c>
      <c r="D26" s="25"/>
      <c r="E26" s="33"/>
      <c r="F26" s="24"/>
      <c r="G26" s="167" t="s">
        <v>262</v>
      </c>
      <c r="H26" s="138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263</v>
      </c>
      <c r="B28" s="169"/>
      <c r="C28" s="170"/>
      <c r="D28" s="170"/>
      <c r="E28" s="171" t="s">
        <v>264</v>
      </c>
      <c r="F28" s="172"/>
      <c r="G28" s="172"/>
      <c r="H28" s="173" t="s">
        <v>265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266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267</v>
      </c>
      <c r="B46" s="133"/>
      <c r="C46" s="154" t="s">
        <v>331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269</v>
      </c>
      <c r="B48" s="133"/>
      <c r="C48" s="139" t="s">
        <v>332</v>
      </c>
      <c r="D48" s="135"/>
      <c r="E48" s="136"/>
      <c r="F48" s="16"/>
      <c r="G48" s="51" t="s">
        <v>270</v>
      </c>
      <c r="H48" s="139" t="s">
        <v>333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256</v>
      </c>
      <c r="B50" s="133"/>
      <c r="C50" s="134" t="s">
        <v>342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271</v>
      </c>
      <c r="B52" s="138"/>
      <c r="C52" s="139" t="s">
        <v>334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272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273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305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306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307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308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9" t="s">
        <v>276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50" r:id="rId2" display="skalagac@arenahospitalitygroup.com"/>
    <hyperlink ref="C20" r:id="rId3" display="www.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J50" sqref="J5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57421875" style="52" customWidth="1"/>
    <col min="12" max="16384" width="9.140625" style="52" customWidth="1"/>
  </cols>
  <sheetData>
    <row r="1" spans="1:11" ht="12.75" customHeight="1">
      <c r="A1" s="202" t="s">
        <v>152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58</v>
      </c>
      <c r="B4" s="208"/>
      <c r="C4" s="208"/>
      <c r="D4" s="208"/>
      <c r="E4" s="208"/>
      <c r="F4" s="208"/>
      <c r="G4" s="208"/>
      <c r="H4" s="209"/>
      <c r="I4" s="58" t="s">
        <v>277</v>
      </c>
      <c r="J4" s="59" t="s">
        <v>318</v>
      </c>
      <c r="K4" s="60" t="s">
        <v>319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59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12</v>
      </c>
      <c r="B8" s="200"/>
      <c r="C8" s="200"/>
      <c r="D8" s="200"/>
      <c r="E8" s="200"/>
      <c r="F8" s="200"/>
      <c r="G8" s="200"/>
      <c r="H8" s="201"/>
      <c r="I8" s="1">
        <v>2</v>
      </c>
      <c r="J8" s="128">
        <f>J9+J16+J26+J35+J39</f>
        <v>1661014897</v>
      </c>
      <c r="K8" s="53">
        <f>K9+K16+K26+K35+K39</f>
        <v>1800087949</v>
      </c>
    </row>
    <row r="9" spans="1:11" ht="12.75">
      <c r="A9" s="210" t="s">
        <v>204</v>
      </c>
      <c r="B9" s="211"/>
      <c r="C9" s="211"/>
      <c r="D9" s="211"/>
      <c r="E9" s="211"/>
      <c r="F9" s="211"/>
      <c r="G9" s="211"/>
      <c r="H9" s="212"/>
      <c r="I9" s="1">
        <v>3</v>
      </c>
      <c r="J9" s="128">
        <f>SUM(J10:J15)</f>
        <v>1386961</v>
      </c>
      <c r="K9" s="53">
        <f>SUM(K10:K15)</f>
        <v>1435734</v>
      </c>
    </row>
    <row r="10" spans="1:11" ht="12.75">
      <c r="A10" s="210" t="s">
        <v>111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13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829192</v>
      </c>
      <c r="K11" s="7">
        <v>877965</v>
      </c>
    </row>
    <row r="12" spans="1:11" ht="12.75">
      <c r="A12" s="210" t="s">
        <v>112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207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208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557769</v>
      </c>
      <c r="K14" s="7">
        <v>557769</v>
      </c>
    </row>
    <row r="15" spans="1:11" ht="12.75">
      <c r="A15" s="210" t="s">
        <v>209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205</v>
      </c>
      <c r="B16" s="211"/>
      <c r="C16" s="211"/>
      <c r="D16" s="211"/>
      <c r="E16" s="211"/>
      <c r="F16" s="211"/>
      <c r="G16" s="211"/>
      <c r="H16" s="212"/>
      <c r="I16" s="1">
        <v>10</v>
      </c>
      <c r="J16" s="128">
        <f>SUM(J17:J25)</f>
        <v>1127986729</v>
      </c>
      <c r="K16" s="53">
        <f>SUM(K17:K25)</f>
        <v>1138252834</v>
      </c>
    </row>
    <row r="17" spans="1:11" ht="12.75">
      <c r="A17" s="210" t="s">
        <v>210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203950034</v>
      </c>
      <c r="K17" s="7">
        <v>203950034</v>
      </c>
    </row>
    <row r="18" spans="1:11" ht="12.75">
      <c r="A18" s="210" t="s">
        <v>246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813378634</v>
      </c>
      <c r="K18" s="7">
        <v>824575358</v>
      </c>
    </row>
    <row r="19" spans="1:11" ht="12.75">
      <c r="A19" s="210" t="s">
        <v>211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65747527</v>
      </c>
      <c r="K19" s="7">
        <v>65804187</v>
      </c>
    </row>
    <row r="20" spans="1:11" ht="12.75">
      <c r="A20" s="210" t="s">
        <v>26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2904616</v>
      </c>
      <c r="K20" s="7">
        <v>2535813</v>
      </c>
    </row>
    <row r="21" spans="1:11" ht="12.75">
      <c r="A21" s="210" t="s">
        <v>27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71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2701391</v>
      </c>
      <c r="K22" s="7">
        <v>253110</v>
      </c>
    </row>
    <row r="23" spans="1:11" ht="12.75">
      <c r="A23" s="210" t="s">
        <v>72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30035148</v>
      </c>
      <c r="K23" s="7">
        <v>31018738</v>
      </c>
    </row>
    <row r="24" spans="1:11" ht="12.75">
      <c r="A24" s="210" t="s">
        <v>73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9269379</v>
      </c>
      <c r="K24" s="7">
        <v>10115594</v>
      </c>
    </row>
    <row r="25" spans="1:11" ht="12.75">
      <c r="A25" s="210" t="s">
        <v>74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189</v>
      </c>
      <c r="B26" s="211"/>
      <c r="C26" s="211"/>
      <c r="D26" s="211"/>
      <c r="E26" s="211"/>
      <c r="F26" s="211"/>
      <c r="G26" s="211"/>
      <c r="H26" s="212"/>
      <c r="I26" s="1">
        <v>20</v>
      </c>
      <c r="J26" s="128">
        <f>SUM(J27:J34)</f>
        <v>502128110</v>
      </c>
      <c r="K26" s="53">
        <f>SUM(K27:K34)</f>
        <v>630886284</v>
      </c>
    </row>
    <row r="27" spans="1:11" ht="12.75">
      <c r="A27" s="210" t="s">
        <v>75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460045532</v>
      </c>
      <c r="K27" s="7">
        <v>521801615</v>
      </c>
    </row>
    <row r="28" spans="1:11" ht="12.75">
      <c r="A28" s="210" t="s">
        <v>76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>
        <v>68197004</v>
      </c>
    </row>
    <row r="29" spans="1:11" ht="12.75">
      <c r="A29" s="210" t="s">
        <v>77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82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83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84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42082578</v>
      </c>
      <c r="K32" s="7">
        <v>40887665</v>
      </c>
    </row>
    <row r="33" spans="1:11" ht="12.75">
      <c r="A33" s="210" t="s">
        <v>78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182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183</v>
      </c>
      <c r="B35" s="211"/>
      <c r="C35" s="211"/>
      <c r="D35" s="211"/>
      <c r="E35" s="211"/>
      <c r="F35" s="211"/>
      <c r="G35" s="211"/>
      <c r="H35" s="212"/>
      <c r="I35" s="1">
        <v>29</v>
      </c>
      <c r="J35" s="128">
        <f>SUM(J36:J38)</f>
        <v>0</v>
      </c>
      <c r="K35" s="53">
        <f>SUM(K36:K38)</f>
        <v>0</v>
      </c>
    </row>
    <row r="36" spans="1:11" ht="12.75">
      <c r="A36" s="210" t="s">
        <v>79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80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81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29513097</v>
      </c>
      <c r="K39" s="7">
        <v>29513097</v>
      </c>
    </row>
    <row r="40" spans="1:11" ht="12.75">
      <c r="A40" s="199" t="s">
        <v>239</v>
      </c>
      <c r="B40" s="200"/>
      <c r="C40" s="200"/>
      <c r="D40" s="200"/>
      <c r="E40" s="200"/>
      <c r="F40" s="200"/>
      <c r="G40" s="200"/>
      <c r="H40" s="201"/>
      <c r="I40" s="1">
        <v>34</v>
      </c>
      <c r="J40" s="128">
        <f>J41+J49+J56+J64</f>
        <v>111242378</v>
      </c>
      <c r="K40" s="53">
        <f>K41+K49+K56+K64</f>
        <v>831120657</v>
      </c>
    </row>
    <row r="41" spans="1:11" ht="12.75">
      <c r="A41" s="210" t="s">
        <v>99</v>
      </c>
      <c r="B41" s="211"/>
      <c r="C41" s="211"/>
      <c r="D41" s="211"/>
      <c r="E41" s="211"/>
      <c r="F41" s="211"/>
      <c r="G41" s="211"/>
      <c r="H41" s="212"/>
      <c r="I41" s="1">
        <v>35</v>
      </c>
      <c r="J41" s="128">
        <f>SUM(J42:J48)</f>
        <v>1618904</v>
      </c>
      <c r="K41" s="53">
        <f>SUM(K42:K48)</f>
        <v>2350953</v>
      </c>
    </row>
    <row r="42" spans="1:11" ht="12.75">
      <c r="A42" s="210" t="s">
        <v>116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1454765</v>
      </c>
      <c r="K42" s="7">
        <v>2295576</v>
      </c>
    </row>
    <row r="43" spans="1:11" ht="12.75">
      <c r="A43" s="210" t="s">
        <v>117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85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86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1679</v>
      </c>
      <c r="K45" s="7">
        <v>2946</v>
      </c>
    </row>
    <row r="46" spans="1:11" ht="12.75">
      <c r="A46" s="210" t="s">
        <v>87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162460</v>
      </c>
      <c r="K46" s="7">
        <v>52431</v>
      </c>
    </row>
    <row r="47" spans="1:11" ht="12.75">
      <c r="A47" s="210" t="s">
        <v>88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89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100</v>
      </c>
      <c r="B49" s="211"/>
      <c r="C49" s="211"/>
      <c r="D49" s="211"/>
      <c r="E49" s="211"/>
      <c r="F49" s="211"/>
      <c r="G49" s="211"/>
      <c r="H49" s="212"/>
      <c r="I49" s="1">
        <v>43</v>
      </c>
      <c r="J49" s="128">
        <f>SUM(J50:J55)</f>
        <v>16950983</v>
      </c>
      <c r="K49" s="53">
        <f>SUM(K50:K55)</f>
        <v>68102516</v>
      </c>
    </row>
    <row r="50" spans="1:11" ht="12.75">
      <c r="A50" s="210" t="s">
        <v>199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24435</v>
      </c>
      <c r="K50" s="7">
        <v>3636327</v>
      </c>
    </row>
    <row r="51" spans="1:11" ht="12.75">
      <c r="A51" s="210" t="s">
        <v>200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8908060</v>
      </c>
      <c r="K51" s="7">
        <v>55549267</v>
      </c>
    </row>
    <row r="52" spans="1:11" ht="12.75">
      <c r="A52" s="210" t="s">
        <v>201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202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80859</v>
      </c>
      <c r="K53" s="7">
        <v>228605</v>
      </c>
    </row>
    <row r="54" spans="1:11" ht="12.75">
      <c r="A54" s="210" t="s">
        <v>9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4709042</v>
      </c>
      <c r="K54" s="7">
        <v>1209091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3228587</v>
      </c>
      <c r="K55" s="7">
        <v>7479226</v>
      </c>
    </row>
    <row r="56" spans="1:11" ht="12.75">
      <c r="A56" s="210" t="s">
        <v>101</v>
      </c>
      <c r="B56" s="211"/>
      <c r="C56" s="211"/>
      <c r="D56" s="211"/>
      <c r="E56" s="211"/>
      <c r="F56" s="211"/>
      <c r="G56" s="211"/>
      <c r="H56" s="212"/>
      <c r="I56" s="1">
        <v>50</v>
      </c>
      <c r="J56" s="128">
        <f>SUM(J57:J63)</f>
        <v>208411</v>
      </c>
      <c r="K56" s="53">
        <f>SUM(K57:K63)</f>
        <v>221383</v>
      </c>
    </row>
    <row r="57" spans="1:11" ht="12.75">
      <c r="A57" s="210" t="s">
        <v>75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76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82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83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208411</v>
      </c>
      <c r="K61" s="7">
        <v>208411</v>
      </c>
    </row>
    <row r="62" spans="1:11" ht="12.75">
      <c r="A62" s="210" t="s">
        <v>84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>
        <v>12972</v>
      </c>
    </row>
    <row r="63" spans="1:11" ht="12.75">
      <c r="A63" s="210" t="s">
        <v>45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206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92464080</v>
      </c>
      <c r="K64" s="7">
        <v>760445805</v>
      </c>
    </row>
    <row r="65" spans="1:11" ht="12.75">
      <c r="A65" s="199" t="s">
        <v>55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240</v>
      </c>
      <c r="B66" s="200"/>
      <c r="C66" s="200"/>
      <c r="D66" s="200"/>
      <c r="E66" s="200"/>
      <c r="F66" s="200"/>
      <c r="G66" s="200"/>
      <c r="H66" s="201"/>
      <c r="I66" s="1">
        <v>60</v>
      </c>
      <c r="J66" s="128">
        <f>J7+J8+J40+J65</f>
        <v>1772257275</v>
      </c>
      <c r="K66" s="53">
        <f>K7+K8+K40+K65</f>
        <v>2631208606</v>
      </c>
    </row>
    <row r="67" spans="1:11" ht="12.75">
      <c r="A67" s="213" t="s">
        <v>90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</row>
    <row r="68" spans="1:11" ht="12.75">
      <c r="A68" s="216" t="s">
        <v>57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190</v>
      </c>
      <c r="B69" s="197"/>
      <c r="C69" s="197"/>
      <c r="D69" s="197"/>
      <c r="E69" s="197"/>
      <c r="F69" s="197"/>
      <c r="G69" s="197"/>
      <c r="H69" s="198"/>
      <c r="I69" s="3">
        <v>62</v>
      </c>
      <c r="J69" s="129">
        <f>J70+J71+J72+J78+J79+J82+J85</f>
        <v>1074548226</v>
      </c>
      <c r="K69" s="54">
        <f>K70+K71+K72+K78+K79+K82+K85</f>
        <v>1956984981</v>
      </c>
    </row>
    <row r="70" spans="1:11" ht="12.75">
      <c r="A70" s="210" t="s">
        <v>140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43650000</v>
      </c>
      <c r="K70" s="7">
        <v>102574420</v>
      </c>
    </row>
    <row r="71" spans="1:11" ht="12.75">
      <c r="A71" s="210" t="s">
        <v>141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460005525</v>
      </c>
      <c r="K71" s="7">
        <v>1142976635</v>
      </c>
    </row>
    <row r="72" spans="1:11" ht="12.75">
      <c r="A72" s="210" t="s">
        <v>142</v>
      </c>
      <c r="B72" s="211"/>
      <c r="C72" s="211"/>
      <c r="D72" s="211"/>
      <c r="E72" s="211"/>
      <c r="F72" s="211"/>
      <c r="G72" s="211"/>
      <c r="H72" s="212"/>
      <c r="I72" s="1">
        <v>65</v>
      </c>
      <c r="J72" s="128">
        <f>J73+J74-J75+J76+J77</f>
        <v>661729528</v>
      </c>
      <c r="K72" s="53">
        <f>K73+K74-K75+K76+K77</f>
        <v>570774567</v>
      </c>
    </row>
    <row r="73" spans="1:11" ht="12.75">
      <c r="A73" s="210" t="s">
        <v>143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2182500</v>
      </c>
      <c r="K73" s="7">
        <v>2182500</v>
      </c>
    </row>
    <row r="74" spans="1:11" ht="12.75">
      <c r="A74" s="210" t="s">
        <v>144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3380</v>
      </c>
      <c r="K74" s="7">
        <v>3380</v>
      </c>
    </row>
    <row r="75" spans="1:11" ht="12.75">
      <c r="A75" s="210" t="s">
        <v>132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3380</v>
      </c>
      <c r="K75" s="7">
        <v>3380</v>
      </c>
    </row>
    <row r="76" spans="1:11" ht="12.75">
      <c r="A76" s="210" t="s">
        <v>133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134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659547028</v>
      </c>
      <c r="K77" s="7">
        <v>568592067</v>
      </c>
    </row>
    <row r="78" spans="1:11" ht="12.75">
      <c r="A78" s="210" t="s">
        <v>135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114756</v>
      </c>
      <c r="K78" s="7">
        <v>114756</v>
      </c>
    </row>
    <row r="79" spans="1:11" ht="12.75">
      <c r="A79" s="210" t="s">
        <v>237</v>
      </c>
      <c r="B79" s="211"/>
      <c r="C79" s="211"/>
      <c r="D79" s="211"/>
      <c r="E79" s="211"/>
      <c r="F79" s="211"/>
      <c r="G79" s="211"/>
      <c r="H79" s="212"/>
      <c r="I79" s="1">
        <v>72</v>
      </c>
      <c r="J79" s="128">
        <f>J80-J81</f>
        <v>20983842</v>
      </c>
      <c r="K79" s="53">
        <f>K80-K81</f>
        <v>0</v>
      </c>
    </row>
    <row r="80" spans="1:11" ht="12.75">
      <c r="A80" s="219" t="s">
        <v>168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20983842</v>
      </c>
      <c r="K80" s="7"/>
    </row>
    <row r="81" spans="1:11" ht="12.75">
      <c r="A81" s="219" t="s">
        <v>169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238</v>
      </c>
      <c r="B82" s="211"/>
      <c r="C82" s="211"/>
      <c r="D82" s="211"/>
      <c r="E82" s="211"/>
      <c r="F82" s="211"/>
      <c r="G82" s="211"/>
      <c r="H82" s="212"/>
      <c r="I82" s="1">
        <v>75</v>
      </c>
      <c r="J82" s="128">
        <f>J83-J84</f>
        <v>-111935425</v>
      </c>
      <c r="K82" s="53">
        <f>K83-K84</f>
        <v>140544603</v>
      </c>
    </row>
    <row r="83" spans="1:11" ht="12.75">
      <c r="A83" s="219" t="s">
        <v>170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/>
      <c r="K83" s="7">
        <v>140544603</v>
      </c>
    </row>
    <row r="84" spans="1:11" ht="12.75">
      <c r="A84" s="219" t="s">
        <v>171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111935425</v>
      </c>
      <c r="K84" s="7"/>
    </row>
    <row r="85" spans="1:11" ht="12.75">
      <c r="A85" s="210" t="s">
        <v>172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18</v>
      </c>
      <c r="B86" s="200"/>
      <c r="C86" s="200"/>
      <c r="D86" s="200"/>
      <c r="E86" s="200"/>
      <c r="F86" s="200"/>
      <c r="G86" s="200"/>
      <c r="H86" s="201"/>
      <c r="I86" s="1">
        <v>79</v>
      </c>
      <c r="J86" s="128">
        <f>SUM(J87:J89)</f>
        <v>56906647</v>
      </c>
      <c r="K86" s="53">
        <f>SUM(K87:K89)</f>
        <v>61213679</v>
      </c>
    </row>
    <row r="87" spans="1:11" ht="12.75">
      <c r="A87" s="210" t="s">
        <v>128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1606868</v>
      </c>
      <c r="K87" s="7">
        <v>1606868</v>
      </c>
    </row>
    <row r="88" spans="1:11" ht="12.75">
      <c r="A88" s="210" t="s">
        <v>129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130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55299779</v>
      </c>
      <c r="K89" s="7">
        <v>59606811</v>
      </c>
    </row>
    <row r="90" spans="1:11" ht="12.75">
      <c r="A90" s="199" t="s">
        <v>19</v>
      </c>
      <c r="B90" s="200"/>
      <c r="C90" s="200"/>
      <c r="D90" s="200"/>
      <c r="E90" s="200"/>
      <c r="F90" s="200"/>
      <c r="G90" s="200"/>
      <c r="H90" s="201"/>
      <c r="I90" s="1">
        <v>83</v>
      </c>
      <c r="J90" s="128">
        <f>SUM(J91:J99)</f>
        <v>520635782</v>
      </c>
      <c r="K90" s="53">
        <f>SUM(K91:K99)</f>
        <v>455720003</v>
      </c>
    </row>
    <row r="91" spans="1:11" ht="12.75">
      <c r="A91" s="210" t="s">
        <v>131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520635782</v>
      </c>
      <c r="K93" s="7">
        <v>455720003</v>
      </c>
    </row>
    <row r="94" spans="1:11" ht="12.75">
      <c r="A94" s="210" t="s">
        <v>243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244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245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93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91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92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199" t="s">
        <v>20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28">
        <f>SUM(J101:J112)</f>
        <v>120166620</v>
      </c>
      <c r="K100" s="53">
        <f>SUM(K101:K112)</f>
        <v>157289943</v>
      </c>
    </row>
    <row r="101" spans="1:11" ht="12.75">
      <c r="A101" s="210" t="s">
        <v>131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20517736</v>
      </c>
      <c r="K101" s="7">
        <v>11592401</v>
      </c>
    </row>
    <row r="102" spans="1:11" ht="12.75">
      <c r="A102" s="210" t="s">
        <v>242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57684079</v>
      </c>
      <c r="K103" s="7">
        <v>58334603</v>
      </c>
    </row>
    <row r="104" spans="1:11" ht="12.75">
      <c r="A104" s="210" t="s">
        <v>243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3466010</v>
      </c>
      <c r="K104" s="7">
        <v>10016988</v>
      </c>
    </row>
    <row r="105" spans="1:11" ht="12.75">
      <c r="A105" s="210" t="s">
        <v>244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20162023</v>
      </c>
      <c r="K105" s="7">
        <v>34959619</v>
      </c>
    </row>
    <row r="106" spans="1:11" ht="12.75">
      <c r="A106" s="210" t="s">
        <v>245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93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94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10980490</v>
      </c>
      <c r="K108" s="7">
        <v>17812192</v>
      </c>
    </row>
    <row r="109" spans="1:11" ht="12.75">
      <c r="A109" s="210" t="s">
        <v>95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3005835</v>
      </c>
      <c r="K109" s="7">
        <v>11251419</v>
      </c>
    </row>
    <row r="110" spans="1:11" ht="12.75">
      <c r="A110" s="210" t="s">
        <v>98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96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97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4350447</v>
      </c>
      <c r="K112" s="7">
        <v>13322721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/>
      <c r="K113" s="7"/>
    </row>
    <row r="114" spans="1:11" ht="12.75">
      <c r="A114" s="199" t="s">
        <v>24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28">
        <f>J69+J86+J90+J100+J113</f>
        <v>1772257275</v>
      </c>
      <c r="K114" s="53">
        <f>K69+K86+K90+K100+K113</f>
        <v>2631208606</v>
      </c>
    </row>
    <row r="115" spans="1:11" ht="12.75">
      <c r="A115" s="224" t="s">
        <v>56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</row>
    <row r="116" spans="1:11" ht="12.75">
      <c r="A116" s="216" t="s">
        <v>309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185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7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8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310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:IV65536 J116:J65536 J68 J1:J7"/>
    <dataValidation type="whole" operator="greaterThanOrEqual" allowBlank="1" showInputMessage="1" showErrorMessage="1" errorTitle="Pogrešan unos" error="Mogu se unijeti samo cjelobrojne pozitivne vrijednosti." sqref="J8:J67 J86:J115 J70 J72:J77 J79:J8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E37">
      <selection activeCell="M9" sqref="M9"/>
    </sheetView>
  </sheetViews>
  <sheetFormatPr defaultColWidth="9.140625" defaultRowHeight="12.75"/>
  <cols>
    <col min="1" max="9" width="9.140625" style="52" customWidth="1"/>
    <col min="10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58</v>
      </c>
      <c r="B4" s="238"/>
      <c r="C4" s="238"/>
      <c r="D4" s="238"/>
      <c r="E4" s="238"/>
      <c r="F4" s="238"/>
      <c r="G4" s="238"/>
      <c r="H4" s="238"/>
      <c r="I4" s="58" t="s">
        <v>278</v>
      </c>
      <c r="J4" s="239" t="s">
        <v>318</v>
      </c>
      <c r="K4" s="239"/>
      <c r="L4" s="239" t="s">
        <v>319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 t="s">
        <v>339</v>
      </c>
      <c r="L6" s="60">
        <v>5</v>
      </c>
      <c r="M6" s="60">
        <v>6</v>
      </c>
    </row>
    <row r="7" spans="1:13" ht="12.75">
      <c r="A7" s="196" t="s">
        <v>25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377799814</v>
      </c>
      <c r="K7" s="54">
        <f>SUM(K8:K9)</f>
        <v>279306452</v>
      </c>
      <c r="L7" s="54">
        <f>SUM(L8:L9)</f>
        <v>473736485</v>
      </c>
      <c r="M7" s="54">
        <f>SUM(M8:M9)</f>
        <v>344424785</v>
      </c>
    </row>
    <row r="8" spans="1:13" ht="12.75">
      <c r="A8" s="199" t="s">
        <v>151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377455919</v>
      </c>
      <c r="K8" s="7">
        <v>279088360</v>
      </c>
      <c r="L8" s="7">
        <v>472176531</v>
      </c>
      <c r="M8" s="7">
        <v>343677133</v>
      </c>
    </row>
    <row r="9" spans="1:13" ht="12.75">
      <c r="A9" s="199" t="s">
        <v>102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343895</v>
      </c>
      <c r="K9" s="7">
        <v>218092</v>
      </c>
      <c r="L9" s="7">
        <v>1559954</v>
      </c>
      <c r="M9" s="7">
        <v>747652</v>
      </c>
    </row>
    <row r="10" spans="1:13" ht="12.75">
      <c r="A10" s="199" t="s">
        <v>11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268255810</v>
      </c>
      <c r="K10" s="53">
        <f>K11+K12+K16+K20+K21+K22+K25+K26</f>
        <v>126604817</v>
      </c>
      <c r="L10" s="53">
        <f>+L12+L16+L20+L25+L26</f>
        <v>318612057</v>
      </c>
      <c r="M10" s="53">
        <f>M11+M12+M16+M20+M21+M22+M25+M26</f>
        <v>163360644</v>
      </c>
    </row>
    <row r="11" spans="1:13" ht="12.75">
      <c r="A11" s="199" t="s">
        <v>103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21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112749170</v>
      </c>
      <c r="K12" s="53">
        <f>SUM(K13:K15)</f>
        <v>54380563</v>
      </c>
      <c r="L12" s="53">
        <f>SUM(L13:L15)</f>
        <v>144202230</v>
      </c>
      <c r="M12" s="53">
        <f>SUM(M13:M15)</f>
        <v>85994260</v>
      </c>
    </row>
    <row r="13" spans="1:13" ht="12.75">
      <c r="A13" s="210" t="s">
        <v>145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50627482</v>
      </c>
      <c r="K13" s="7">
        <v>27034620</v>
      </c>
      <c r="L13" s="7">
        <v>61410844</v>
      </c>
      <c r="M13" s="7">
        <v>33257406</v>
      </c>
    </row>
    <row r="14" spans="1:13" ht="12.75">
      <c r="A14" s="210" t="s">
        <v>146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3012</v>
      </c>
      <c r="K14" s="7">
        <v>2692</v>
      </c>
      <c r="L14" s="7">
        <v>2362</v>
      </c>
      <c r="M14" s="7">
        <v>1786</v>
      </c>
    </row>
    <row r="15" spans="1:13" ht="12.75">
      <c r="A15" s="210" t="s">
        <v>60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62118676</v>
      </c>
      <c r="K15" s="7">
        <v>27343251</v>
      </c>
      <c r="L15" s="7">
        <v>82789024</v>
      </c>
      <c r="M15" s="7">
        <v>52735068</v>
      </c>
    </row>
    <row r="16" spans="1:13" ht="12.75">
      <c r="A16" s="199" t="s">
        <v>22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77715211</v>
      </c>
      <c r="K16" s="53">
        <f>SUM(K17:K19)</f>
        <v>35984348</v>
      </c>
      <c r="L16" s="53">
        <f>SUM(L17:L19)</f>
        <v>98412482</v>
      </c>
      <c r="M16" s="53">
        <f>SUM(M17:M19)</f>
        <v>42375772</v>
      </c>
    </row>
    <row r="17" spans="1:13" ht="12.75">
      <c r="A17" s="210" t="s">
        <v>61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48428983</v>
      </c>
      <c r="K17" s="7">
        <v>23152672</v>
      </c>
      <c r="L17" s="7">
        <v>61756774</v>
      </c>
      <c r="M17" s="7">
        <v>25625410</v>
      </c>
    </row>
    <row r="18" spans="1:13" ht="12.75">
      <c r="A18" s="210" t="s">
        <v>62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19067324</v>
      </c>
      <c r="K18" s="7">
        <v>8322952</v>
      </c>
      <c r="L18" s="7">
        <v>23740587</v>
      </c>
      <c r="M18" s="7">
        <v>10866516</v>
      </c>
    </row>
    <row r="19" spans="1:13" ht="12.75">
      <c r="A19" s="210" t="s">
        <v>63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10218904</v>
      </c>
      <c r="K19" s="7">
        <v>4508724</v>
      </c>
      <c r="L19" s="7">
        <v>12915121</v>
      </c>
      <c r="M19" s="7">
        <v>5883846</v>
      </c>
    </row>
    <row r="20" spans="1:13" ht="12.75">
      <c r="A20" s="199" t="s">
        <v>104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39071312</v>
      </c>
      <c r="K20" s="7">
        <v>13168526</v>
      </c>
      <c r="L20" s="7">
        <v>36524269</v>
      </c>
      <c r="M20" s="7">
        <v>12417474</v>
      </c>
    </row>
    <row r="21" spans="1:13" ht="12.75">
      <c r="A21" s="199" t="s">
        <v>105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/>
      <c r="K21" s="7"/>
      <c r="L21" s="7"/>
      <c r="M21" s="7"/>
    </row>
    <row r="22" spans="1:13" ht="12.75">
      <c r="A22" s="199" t="s">
        <v>23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136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137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199" t="s">
        <v>106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>
        <v>576357</v>
      </c>
      <c r="K25" s="7"/>
      <c r="L25" s="7">
        <v>553600</v>
      </c>
      <c r="M25" s="7">
        <v>0</v>
      </c>
    </row>
    <row r="26" spans="1:13" ht="12.75">
      <c r="A26" s="199" t="s">
        <v>49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38143760</v>
      </c>
      <c r="K26" s="7">
        <v>23071380</v>
      </c>
      <c r="L26" s="7">
        <v>38919476</v>
      </c>
      <c r="M26" s="7">
        <v>22573138</v>
      </c>
    </row>
    <row r="27" spans="1:13" ht="12.75">
      <c r="A27" s="199" t="s">
        <v>212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4236770</v>
      </c>
      <c r="K27" s="53">
        <f>SUM(K28:K32)</f>
        <v>0</v>
      </c>
      <c r="L27" s="53">
        <f>SUM(L28:L32)</f>
        <v>8659100</v>
      </c>
      <c r="M27" s="53">
        <f>SUM(M28:M32)</f>
        <v>1151955</v>
      </c>
    </row>
    <row r="28" spans="1:13" ht="24.75" customHeight="1">
      <c r="A28" s="199" t="s">
        <v>226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>
        <v>0</v>
      </c>
      <c r="L28" s="7">
        <v>2916830</v>
      </c>
      <c r="M28" s="7">
        <v>1151955</v>
      </c>
    </row>
    <row r="29" spans="1:13" ht="24" customHeight="1">
      <c r="A29" s="199" t="s">
        <v>154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f>4115545+2225</f>
        <v>4117770</v>
      </c>
      <c r="K29" s="7">
        <v>0</v>
      </c>
      <c r="L29" s="7">
        <v>5741870</v>
      </c>
      <c r="M29" s="7">
        <v>0</v>
      </c>
    </row>
    <row r="30" spans="1:13" ht="12.75">
      <c r="A30" s="199" t="s">
        <v>138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>
        <v>0</v>
      </c>
    </row>
    <row r="31" spans="1:13" ht="12.75">
      <c r="A31" s="199" t="s">
        <v>222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>
        <v>0</v>
      </c>
    </row>
    <row r="32" spans="1:13" ht="12.75">
      <c r="A32" s="199" t="s">
        <v>139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119000</v>
      </c>
      <c r="K32" s="7">
        <v>0</v>
      </c>
      <c r="L32" s="7">
        <v>400</v>
      </c>
      <c r="M32" s="7">
        <v>0</v>
      </c>
    </row>
    <row r="33" spans="1:13" ht="12.75">
      <c r="A33" s="199" t="s">
        <v>213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32116663</v>
      </c>
      <c r="K33" s="53">
        <f>SUM(K34:K37)</f>
        <v>6505902</v>
      </c>
      <c r="L33" s="53">
        <f>SUM(L34:L37)</f>
        <v>23238925</v>
      </c>
      <c r="M33" s="53">
        <f>SUM(M34:M37)</f>
        <v>10779120</v>
      </c>
    </row>
    <row r="34" spans="1:13" ht="18" customHeight="1">
      <c r="A34" s="199" t="s">
        <v>65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15515085</v>
      </c>
      <c r="K34" s="7">
        <v>2149</v>
      </c>
      <c r="L34" s="7">
        <v>2760338</v>
      </c>
      <c r="M34" s="7">
        <v>1060713</v>
      </c>
    </row>
    <row r="35" spans="1:13" ht="20.25" customHeight="1">
      <c r="A35" s="199" t="s">
        <v>64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16437011</v>
      </c>
      <c r="K35" s="7">
        <f>3723876+2728487</f>
        <v>6452363</v>
      </c>
      <c r="L35" s="7">
        <v>20079241</v>
      </c>
      <c r="M35" s="7">
        <f>6612184+2997364</f>
        <v>9609548</v>
      </c>
    </row>
    <row r="36" spans="1:13" ht="12.75">
      <c r="A36" s="199" t="s">
        <v>223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66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164567</v>
      </c>
      <c r="K37" s="7">
        <v>51390</v>
      </c>
      <c r="L37" s="7">
        <v>399346</v>
      </c>
      <c r="M37" s="7">
        <v>108859</v>
      </c>
    </row>
    <row r="38" spans="1:13" ht="12.75">
      <c r="A38" s="199" t="s">
        <v>194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195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224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225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214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382036584</v>
      </c>
      <c r="K42" s="53">
        <f>K7+K27+K38+K40</f>
        <v>279306452</v>
      </c>
      <c r="L42" s="53">
        <f>L7+L27+L38+L40</f>
        <v>482395585</v>
      </c>
      <c r="M42" s="53">
        <f>M7+M27+M38+M40</f>
        <v>345576740</v>
      </c>
    </row>
    <row r="43" spans="1:13" ht="12.75">
      <c r="A43" s="199" t="s">
        <v>215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300372473</v>
      </c>
      <c r="K43" s="53">
        <f>K10+K33+K39+K41</f>
        <v>133110719</v>
      </c>
      <c r="L43" s="53">
        <f>L10+L33+L39+L41</f>
        <v>341850982</v>
      </c>
      <c r="M43" s="53">
        <f>M10+M33+M39+M41</f>
        <v>174139764</v>
      </c>
    </row>
    <row r="44" spans="1:13" ht="12.75">
      <c r="A44" s="199" t="s">
        <v>235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81664111</v>
      </c>
      <c r="K44" s="53">
        <f>K42-K43</f>
        <v>146195733</v>
      </c>
      <c r="L44" s="53">
        <f>L42-L43</f>
        <v>140544603</v>
      </c>
      <c r="M44" s="53">
        <f>M42-M43</f>
        <v>171436976</v>
      </c>
    </row>
    <row r="45" spans="1:13" ht="12.75">
      <c r="A45" s="219" t="s">
        <v>217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81664111</v>
      </c>
      <c r="K45" s="53">
        <f>IF(K42&gt;K43,K42-K43,0)</f>
        <v>146195733</v>
      </c>
      <c r="L45" s="53">
        <f>IF(L42&gt;L43,L42-L43,0)</f>
        <v>140544603</v>
      </c>
      <c r="M45" s="53">
        <f>IF(M42&gt;M43,M42-M43,0)</f>
        <v>171436976</v>
      </c>
    </row>
    <row r="46" spans="1:13" ht="12.75">
      <c r="A46" s="219" t="s">
        <v>218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9" t="s">
        <v>216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236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81664111</v>
      </c>
      <c r="K48" s="53">
        <f>K44-K47</f>
        <v>146195733</v>
      </c>
      <c r="L48" s="53">
        <f>L44-L47</f>
        <v>140544603</v>
      </c>
      <c r="M48" s="53">
        <f>M44-M47</f>
        <v>171436976</v>
      </c>
    </row>
    <row r="49" spans="1:13" ht="12.75">
      <c r="A49" s="219" t="s">
        <v>191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81664111</v>
      </c>
      <c r="K49" s="53">
        <f>IF(K48&gt;0,K48,0)</f>
        <v>146195733</v>
      </c>
      <c r="L49" s="53">
        <f>IF(L48&gt;0,L48,0)</f>
        <v>140544603</v>
      </c>
      <c r="M49" s="53">
        <f>IF(M48&gt;0,M48,0)</f>
        <v>171436976</v>
      </c>
    </row>
    <row r="50" spans="1:13" ht="12.75">
      <c r="A50" s="243" t="s">
        <v>219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6" t="s">
        <v>311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186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233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234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188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203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f>J48</f>
        <v>81664111</v>
      </c>
      <c r="K56" s="6">
        <f>K48</f>
        <v>146195733</v>
      </c>
      <c r="L56" s="6">
        <f>L48</f>
        <v>140544603</v>
      </c>
      <c r="M56" s="6">
        <f>M48</f>
        <v>171436976</v>
      </c>
    </row>
    <row r="57" spans="1:13" ht="12.75">
      <c r="A57" s="199" t="s">
        <v>220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/>
      <c r="L57" s="53">
        <f>SUM(L58:L64)</f>
        <v>0</v>
      </c>
      <c r="M57" s="53">
        <f>SUM(M58:M64)</f>
        <v>0</v>
      </c>
    </row>
    <row r="58" spans="1:13" ht="24" customHeight="1">
      <c r="A58" s="199" t="s">
        <v>227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21" customHeight="1">
      <c r="A59" s="199" t="s">
        <v>228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21" customHeight="1">
      <c r="A60" s="199" t="s">
        <v>44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229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230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231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232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221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 t="s">
        <v>340</v>
      </c>
      <c r="L65" s="7"/>
      <c r="M65" s="7"/>
    </row>
    <row r="66" spans="1:13" ht="26.25" customHeight="1">
      <c r="A66" s="199" t="s">
        <v>192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/>
      <c r="L66" s="53">
        <f>L57-L65</f>
        <v>0</v>
      </c>
      <c r="M66" s="53">
        <f>M57-M65</f>
        <v>0</v>
      </c>
    </row>
    <row r="67" spans="1:13" ht="12.75">
      <c r="A67" s="199" t="s">
        <v>193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81664111</v>
      </c>
      <c r="K67" s="61">
        <f>K56+K66</f>
        <v>146195733</v>
      </c>
      <c r="L67" s="61">
        <f>L56+L66</f>
        <v>140544603</v>
      </c>
      <c r="M67" s="61">
        <f>M56+M66</f>
        <v>171436976</v>
      </c>
    </row>
    <row r="68" spans="1:13" ht="12.75" customHeight="1">
      <c r="A68" s="250" t="s">
        <v>312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233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234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4" sqref="K4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7" t="s">
        <v>163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58</v>
      </c>
      <c r="B4" s="259"/>
      <c r="C4" s="259"/>
      <c r="D4" s="259"/>
      <c r="E4" s="259"/>
      <c r="F4" s="259"/>
      <c r="G4" s="259"/>
      <c r="H4" s="259"/>
      <c r="I4" s="66" t="s">
        <v>278</v>
      </c>
      <c r="J4" s="67" t="s">
        <v>318</v>
      </c>
      <c r="K4" s="67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282</v>
      </c>
      <c r="K5" s="69" t="s">
        <v>283</v>
      </c>
    </row>
    <row r="6" spans="1:11" ht="12.75">
      <c r="A6" s="216" t="s">
        <v>155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39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81664111</v>
      </c>
      <c r="K7" s="7">
        <v>140544603</v>
      </c>
    </row>
    <row r="8" spans="1:11" ht="12.75">
      <c r="A8" s="210" t="s">
        <v>40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39071312</v>
      </c>
      <c r="K8" s="7">
        <v>36524269</v>
      </c>
    </row>
    <row r="9" spans="1:11" ht="12.75">
      <c r="A9" s="210" t="s">
        <v>41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47973825</v>
      </c>
      <c r="K9" s="7">
        <v>40779831</v>
      </c>
    </row>
    <row r="10" spans="1:11" ht="12.75">
      <c r="A10" s="210" t="s">
        <v>42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43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0" t="s">
        <v>50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/>
    </row>
    <row r="13" spans="1:11" ht="12.75">
      <c r="A13" s="199" t="s">
        <v>156</v>
      </c>
      <c r="B13" s="200"/>
      <c r="C13" s="200"/>
      <c r="D13" s="200"/>
      <c r="E13" s="200"/>
      <c r="F13" s="200"/>
      <c r="G13" s="200"/>
      <c r="H13" s="200"/>
      <c r="I13" s="1">
        <v>7</v>
      </c>
      <c r="J13" s="64">
        <f>SUM(J7:J12)</f>
        <v>168709248</v>
      </c>
      <c r="K13" s="53">
        <f>SUM(K7:K12)</f>
        <v>217848703</v>
      </c>
    </row>
    <row r="14" spans="1:11" ht="12.75">
      <c r="A14" s="210" t="s">
        <v>51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52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41307304</v>
      </c>
      <c r="K15" s="7">
        <v>54275623</v>
      </c>
    </row>
    <row r="16" spans="1:11" ht="12.75">
      <c r="A16" s="210" t="s">
        <v>53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420911</v>
      </c>
      <c r="K16" s="7">
        <v>732049</v>
      </c>
    </row>
    <row r="17" spans="1:11" ht="12.75">
      <c r="A17" s="210" t="s">
        <v>54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>
        <v>5241342</v>
      </c>
    </row>
    <row r="18" spans="1:11" ht="12.75">
      <c r="A18" s="199" t="s">
        <v>157</v>
      </c>
      <c r="B18" s="200"/>
      <c r="C18" s="200"/>
      <c r="D18" s="200"/>
      <c r="E18" s="200"/>
      <c r="F18" s="200"/>
      <c r="G18" s="200"/>
      <c r="H18" s="200"/>
      <c r="I18" s="1">
        <v>12</v>
      </c>
      <c r="J18" s="64">
        <f>SUM(J14:J17)</f>
        <v>41728215</v>
      </c>
      <c r="K18" s="53">
        <f>SUM(K14:K17)</f>
        <v>60249014</v>
      </c>
    </row>
    <row r="19" spans="1:11" ht="26.25" customHeight="1">
      <c r="A19" s="199" t="s">
        <v>35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IF(J13&gt;J18,J13-J18,0)</f>
        <v>126981033</v>
      </c>
      <c r="K19" s="53">
        <f>IF(K13&gt;K18,K13-K18,0)</f>
        <v>157599689</v>
      </c>
    </row>
    <row r="20" spans="1:11" ht="21.75" customHeight="1">
      <c r="A20" s="199" t="s">
        <v>36</v>
      </c>
      <c r="B20" s="200"/>
      <c r="C20" s="200"/>
      <c r="D20" s="200"/>
      <c r="E20" s="200"/>
      <c r="F20" s="200"/>
      <c r="G20" s="200"/>
      <c r="H20" s="20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6" t="s">
        <v>158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</row>
    <row r="22" spans="1:11" ht="12.75">
      <c r="A22" s="210" t="s">
        <v>177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12318</v>
      </c>
      <c r="K22" s="7"/>
    </row>
    <row r="23" spans="1:11" ht="12.75">
      <c r="A23" s="210" t="s">
        <v>178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179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>
        <v>2225</v>
      </c>
      <c r="K25" s="7"/>
    </row>
    <row r="26" spans="1:11" ht="12.75">
      <c r="A26" s="210" t="s">
        <v>181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30919</v>
      </c>
      <c r="K26" s="7"/>
    </row>
    <row r="27" spans="1:11" ht="12.75">
      <c r="A27" s="199" t="s">
        <v>167</v>
      </c>
      <c r="B27" s="200"/>
      <c r="C27" s="200"/>
      <c r="D27" s="200"/>
      <c r="E27" s="200"/>
      <c r="F27" s="200"/>
      <c r="G27" s="200"/>
      <c r="H27" s="200"/>
      <c r="I27" s="1">
        <v>20</v>
      </c>
      <c r="J27" s="64">
        <f>SUM(J22:J26)</f>
        <v>45462</v>
      </c>
      <c r="K27" s="53">
        <f>SUM(K22:K26)</f>
        <v>0</v>
      </c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40235674</v>
      </c>
      <c r="K28" s="7">
        <v>46839147</v>
      </c>
    </row>
    <row r="29" spans="1:11" ht="12.75">
      <c r="A29" s="210" t="s">
        <v>115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15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>
        <v>67015064</v>
      </c>
    </row>
    <row r="31" spans="1:11" ht="21" customHeight="1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64">
        <f>SUM(J28:J30)</f>
        <v>40235674</v>
      </c>
      <c r="K31" s="53">
        <f>SUM(K28:K30)</f>
        <v>113854211</v>
      </c>
    </row>
    <row r="32" spans="1:11" ht="21.75" customHeight="1">
      <c r="A32" s="199" t="s">
        <v>37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" customHeight="1">
      <c r="A33" s="199" t="s">
        <v>38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IF(J31&gt;J27,J31-J27,0)</f>
        <v>40190212</v>
      </c>
      <c r="K33" s="53">
        <f>IF(K31&gt;K27,K31-K27,0)</f>
        <v>113854211</v>
      </c>
    </row>
    <row r="34" spans="1:11" ht="12.75">
      <c r="A34" s="216" t="s">
        <v>159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</row>
    <row r="35" spans="1:11" ht="12.75">
      <c r="A35" s="210" t="s">
        <v>173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>
        <v>741892150</v>
      </c>
    </row>
    <row r="36" spans="1:11" ht="12.75">
      <c r="A36" s="210" t="s">
        <v>28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214796790</v>
      </c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199" t="s">
        <v>67</v>
      </c>
      <c r="B38" s="200"/>
      <c r="C38" s="200"/>
      <c r="D38" s="200"/>
      <c r="E38" s="200"/>
      <c r="F38" s="200"/>
      <c r="G38" s="200"/>
      <c r="H38" s="200"/>
      <c r="I38" s="1">
        <v>30</v>
      </c>
      <c r="J38" s="64">
        <f>SUM(J35:J37)</f>
        <v>214796790</v>
      </c>
      <c r="K38" s="53">
        <f>SUM(K35:K37)</f>
        <v>741892150</v>
      </c>
    </row>
    <row r="39" spans="1:11" ht="12.75">
      <c r="A39" s="210" t="s">
        <v>30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308504481</v>
      </c>
      <c r="K39" s="7">
        <v>55899821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>
        <v>61756082</v>
      </c>
    </row>
    <row r="44" spans="1:11" ht="12.75">
      <c r="A44" s="199" t="s">
        <v>68</v>
      </c>
      <c r="B44" s="200"/>
      <c r="C44" s="200"/>
      <c r="D44" s="200"/>
      <c r="E44" s="200"/>
      <c r="F44" s="200"/>
      <c r="G44" s="200"/>
      <c r="H44" s="200"/>
      <c r="I44" s="1">
        <v>36</v>
      </c>
      <c r="J44" s="64">
        <f>SUM(J39:J43)</f>
        <v>308504481</v>
      </c>
      <c r="K44" s="53">
        <f>SUM(K39:K43)</f>
        <v>117655903</v>
      </c>
    </row>
    <row r="45" spans="1:11" ht="20.25" customHeight="1">
      <c r="A45" s="199" t="s">
        <v>16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IF(J38&gt;J44,J38-J44,0)</f>
        <v>0</v>
      </c>
      <c r="K45" s="53">
        <f>IF(K38&gt;K44,K38-K44,0)</f>
        <v>624236247</v>
      </c>
    </row>
    <row r="46" spans="1:11" ht="21" customHeight="1">
      <c r="A46" s="199" t="s">
        <v>17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IF(J44&gt;J38,J44-J38,0)</f>
        <v>93707691</v>
      </c>
      <c r="K46" s="53">
        <f>IF(K44&gt;K38,K44-K38,0)</f>
        <v>0</v>
      </c>
    </row>
    <row r="47" spans="1:11" ht="20.25" customHeight="1">
      <c r="A47" s="210" t="s">
        <v>69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667981725</v>
      </c>
    </row>
    <row r="48" spans="1:11" ht="12.75">
      <c r="A48" s="210" t="s">
        <v>70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6916870</v>
      </c>
      <c r="K48" s="53">
        <f>IF(K20-K19+K33-K32+K46-K45&gt;0,K20-K19+K33-K32+K46-K45,0)</f>
        <v>0</v>
      </c>
    </row>
    <row r="49" spans="1:11" ht="12.75">
      <c r="A49" s="210" t="s">
        <v>160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113421141</v>
      </c>
      <c r="K49" s="7">
        <v>92464080</v>
      </c>
    </row>
    <row r="50" spans="1:11" ht="12.75">
      <c r="A50" s="210" t="s">
        <v>174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>
        <f>K47</f>
        <v>667981725</v>
      </c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f>J48</f>
        <v>6916870</v>
      </c>
      <c r="K51" s="7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4">
        <v>44</v>
      </c>
      <c r="J52" s="65">
        <f>J49+J50-J51</f>
        <v>106504271</v>
      </c>
      <c r="K52" s="61">
        <f>K49+K50-K51</f>
        <v>760445805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345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58</v>
      </c>
      <c r="B4" s="259"/>
      <c r="C4" s="259"/>
      <c r="D4" s="259"/>
      <c r="E4" s="259"/>
      <c r="F4" s="259"/>
      <c r="G4" s="259"/>
      <c r="H4" s="259"/>
      <c r="I4" s="66" t="s">
        <v>278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216" t="s">
        <v>155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198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118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119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120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121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197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122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123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124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125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126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127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46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107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108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158</v>
      </c>
      <c r="B22" s="227"/>
      <c r="C22" s="227"/>
      <c r="D22" s="227"/>
      <c r="E22" s="227"/>
      <c r="F22" s="227"/>
      <c r="G22" s="227"/>
      <c r="H22" s="227"/>
      <c r="I22" s="261"/>
      <c r="J22" s="261"/>
      <c r="K22" s="262"/>
    </row>
    <row r="23" spans="1:11" ht="12.75">
      <c r="A23" s="210" t="s">
        <v>164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165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113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47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109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110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159</v>
      </c>
      <c r="B35" s="227"/>
      <c r="C35" s="227"/>
      <c r="D35" s="227"/>
      <c r="E35" s="227"/>
      <c r="F35" s="227"/>
      <c r="G35" s="227"/>
      <c r="H35" s="227"/>
      <c r="I35" s="261">
        <v>0</v>
      </c>
      <c r="J35" s="261"/>
      <c r="K35" s="262"/>
    </row>
    <row r="36" spans="1:11" ht="12.75">
      <c r="A36" s="210" t="s">
        <v>173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28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29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48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30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34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147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161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162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148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14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160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174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175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176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M16" sqref="M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76" t="s">
        <v>280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281</v>
      </c>
      <c r="D2" s="286"/>
      <c r="E2" s="77">
        <v>42736</v>
      </c>
      <c r="F2" s="43" t="s">
        <v>249</v>
      </c>
      <c r="G2" s="287">
        <v>43008</v>
      </c>
      <c r="H2" s="288"/>
      <c r="I2" s="74"/>
      <c r="J2" s="74"/>
      <c r="K2" s="74"/>
      <c r="L2" s="78"/>
    </row>
    <row r="3" spans="1:11" ht="23.25">
      <c r="A3" s="289" t="s">
        <v>58</v>
      </c>
      <c r="B3" s="289"/>
      <c r="C3" s="289"/>
      <c r="D3" s="289"/>
      <c r="E3" s="289"/>
      <c r="F3" s="289"/>
      <c r="G3" s="289"/>
      <c r="H3" s="289"/>
      <c r="I3" s="81" t="s">
        <v>304</v>
      </c>
      <c r="J3" s="82" t="s">
        <v>149</v>
      </c>
      <c r="K3" s="82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282</v>
      </c>
      <c r="K4" s="83" t="s">
        <v>283</v>
      </c>
    </row>
    <row r="5" spans="1:11" ht="12.75">
      <c r="A5" s="278" t="s">
        <v>284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f>Bilanca!J70</f>
        <v>43650000</v>
      </c>
      <c r="K5" s="45">
        <f>Bilanca!K70</f>
        <v>102574420</v>
      </c>
    </row>
    <row r="6" spans="1:11" ht="12.75">
      <c r="A6" s="278" t="s">
        <v>285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f>Bilanca!J71</f>
        <v>460005525</v>
      </c>
      <c r="K6" s="46">
        <f>Bilanca!K71</f>
        <v>1142976635</v>
      </c>
    </row>
    <row r="7" spans="1:11" ht="12.75">
      <c r="A7" s="278" t="s">
        <v>286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f>Bilanca!J72</f>
        <v>661729528</v>
      </c>
      <c r="K7" s="46">
        <f>Bilanca!K72</f>
        <v>570774567</v>
      </c>
    </row>
    <row r="8" spans="1:11" ht="12.75">
      <c r="A8" s="278" t="s">
        <v>287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f>Bilanca!J79</f>
        <v>20983842</v>
      </c>
      <c r="K8" s="46">
        <f>Bilanca!K79</f>
        <v>0</v>
      </c>
    </row>
    <row r="9" spans="1:11" ht="12.75">
      <c r="A9" s="278" t="s">
        <v>288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f>Bilanca!J82</f>
        <v>-111935425</v>
      </c>
      <c r="K9" s="46">
        <f>Bilanca!K82</f>
        <v>140544603</v>
      </c>
    </row>
    <row r="10" spans="1:11" ht="12.75">
      <c r="A10" s="278" t="s">
        <v>289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290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291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292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f>Bilanca!J78</f>
        <v>114756</v>
      </c>
      <c r="K13" s="46">
        <f>Bilanca!K78</f>
        <v>114756</v>
      </c>
    </row>
    <row r="14" spans="1:11" ht="12.75">
      <c r="A14" s="280" t="s">
        <v>293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1074548226</v>
      </c>
      <c r="K14" s="79">
        <f>SUM(K5:K13)</f>
        <v>1956984981</v>
      </c>
    </row>
    <row r="15" spans="1:11" ht="12.75">
      <c r="A15" s="278" t="s">
        <v>294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295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296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297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298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299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300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301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302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303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279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2017-10-19T08:50:43Z</cp:lastPrinted>
  <dcterms:created xsi:type="dcterms:W3CDTF">2008-10-17T11:51:54Z</dcterms:created>
  <dcterms:modified xsi:type="dcterms:W3CDTF">2017-10-30T13:35:33Z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