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10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<sst xmlns="http://schemas.openxmlformats.org/spreadsheetml/2006/main" count="351" uniqueCount="312">
  <si>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</si>
  <si>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</si>
  <si>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</si>
  <si>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</si>
  <si>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</si>
  <si>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</si>
  <si>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</si>
  <si>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</si>
  <si>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</si>
  <si>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</si>
  <si>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</si>
  <si>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</si>
  <si>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</si>
  <si>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</si>
  <si>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</si>
  <si>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</si>
  <si>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</si>
  <si>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</si>
  <si>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</si>
  <si>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</si>
  <si>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</si>
  <si>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</si>
  <si>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</si>
  <si>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</si>
  <si>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</si>
  <si>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</si>
  <si>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</si>
  <si>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</si>
  <si>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</si>
  <si>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</si>
  <si>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</si>
  <si>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</si>
  <si>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</si>
  <si>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</si>
  <si>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</si>
  <si>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</si>
  <si>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</si>
  <si>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</si>
  <si>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</si>
  <si>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</si>
  <si>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</si>
  <si>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</si>
  <si>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</si>
  <si>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</si>
  <si>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</si>
  <si>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</si>
  <si>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</si>
  <si>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</si>
  <si>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</si>
  <si>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</si>
  <si>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</si>
  <si>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</si>
  <si>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</si>
  <si>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</si>
  <si>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</si>
  <si>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</si>
  <si>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</si>
  <si>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</si>
  <si>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</si>
  <si>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</si>
  <si>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</si>
  <si>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</si>
  <si>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</si>
  <si>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</si>
  <si>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</si>
  <si>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</si>
  <si>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</si>
  <si>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</si>
  <si>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</si>
  <si>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</si>
  <si>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</si>
  <si>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</si>
  <si>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</si>
  <si>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</si>
  <si>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</si>
  <si>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</si>
  <si>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</si>
  <si>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</si>
  <si>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</si>
  <si>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</si>
  <si>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</si>
  <si>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</si>
  <si>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</si>
  <si>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</si>
  <si>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</si>
  <si>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</si>
  <si>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</si>
  <si>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</si>
  <si>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</si>
  <si>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</si>
  <si>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</si>
  <si>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</si>
  <si>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</si>
  <si>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</si>
  <si>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</si>
  <si>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</si>
  <si>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</si>
  <si>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</si>
  <si>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</si>
  <si>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</si>
  <si>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</si>
  <si>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</si>
  <si>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</si>
  <si>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</si>
  <si>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</si>
  <si>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</si>
  <si>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</si>
  <si>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</si>
  <si>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</si>
  <si>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</si>
  <si>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</si>
  <si>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</si>
  <si>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</si>
  <si>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</si>
  <si>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</si>
  <si>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</si>
  <si>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</si>
  <si>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</si>
  <si>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</si>
  <si>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</si>
  <si>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</si>
  <si>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</si>
  <si>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</si>
  <si>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</si>
  <si>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</si>
  <si>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</si>
  <si>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</si>
  <si>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</si>
  <si>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</si>
  <si>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</si>
  <si>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</si>
  <si>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</si>
  <si>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</si>
  <si>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</si>
  <si>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</si>
  <si>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</si>
  <si>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</si>
  <si>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</si>
  <si>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</si>
  <si>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</si>
  <si>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</si>
  <si>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</si>
  <si>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</si>
  <si>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</si>
  <si>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</si>
  <si>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</si>
  <si>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</si>
  <si>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</si>
  <si>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</si>
  <si>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</si>
  <si>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</si>
  <si>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</si>
  <si>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</si>
  <si>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</si>
  <si>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</si>
  <si>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</si>
  <si>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</si>
  <si>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</si>
  <si>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</si>
  <si>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</si>
  <si>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</si>
  <si>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</si>
  <si>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</si>
  <si>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</si>
  <si>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</si>
  <si>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</si>
  <si>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</si>
  <si>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</si>
  <si>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</si>
  <si>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</si>
  <si>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</si>
  <si>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</si>
  <si>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</si>
  <si>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</si>
  <si>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</si>
  <si>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</si>
  <si>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</si>
  <si>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</si>
  <si>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</si>
  <si>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</si>
  <si>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</si>
  <si>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</si>
  <si>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</si>
  <si>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</si>
  <si>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</si>
  <si>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</si>
  <si>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</si>
  <si>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</si>
  <si>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</si>
  <si>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</si>
  <si>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</si>
  <si>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</si>
  <si>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</si>
  <si>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</si>
  <si>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</si>
  <si>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</si>
  <si>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</si>
  <si>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</si>
  <si>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</si>
  <si>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</si>
  <si>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</si>
  <si>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</si>
  <si>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</si>
  <si>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</si>
  <si>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</si>
  <si>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</si>
  <si>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</si>
  <si>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</si>
  <si>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</si>
  <si>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</si>
  <si>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</si>
  <si>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</si>
  <si>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</si>
  <si>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</si>
  <si>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</si>
  <si>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</si>
  <si>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</si>
  <si>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</si>
  <si>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</si>
  <si>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</si>
  <si>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</si>
  <si>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</si>
  <si>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</si>
  <si>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</si>
  <si>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</si>
  <si>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</si>
  <si>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</si>
  <si>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</si>
  <si>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</si>
  <si>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</si>
  <si>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</si>
  <si>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</si>
  <si>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</si>
  <si>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</si>
  <si>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</si>
  <si>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</si>
  <si>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</si>
  <si>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</si>
  <si>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</si>
  <si>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</si>
  <si>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</si>
  <si>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</si>
  <si>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</si>
  <si>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</si>
  <si>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</si>
  <si>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</si>
  <si>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</si>
  <si>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</si>
  <si>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</si>
  <si>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</si>
  <si>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</si>
  <si>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</si>
  <si>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</si>
  <si>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</si>
  <si>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</si>
  <si>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</si>
  <si>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</si>
  <si>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</si>
  <si>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</si>
  <si>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</si>
  <si>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</si>
  <si>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</si>
  <si>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</si>
  <si>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</si>
  <si>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</si>
  <si>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</si>
  <si>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</si>
  <si>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</si>
  <si>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</si>
  <si>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</si>
  <si>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</si>
  <si>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</si>
  <si>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</si>
  <si>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</si>
  <si>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</si>
  <si>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</si>
  <si>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</si>
  <si>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</si>
  <si>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</si>
  <si>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</si>
  <si>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</si>
  <si>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</si>
  <si>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</si>
  <si>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as at  31.03.2017</t>
  </si>
  <si>
    <t>period 01.01.2017  to 31.03.2017</t>
  </si>
  <si>
    <t>01.01.2017.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</si>
  <si>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</si>
  <si>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</si>
  <si>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</si>
  <si>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</si>
  <si>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</si>
  <si>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</si>
  <si>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uprava@arenaturist.hr</t>
  </si>
  <si>
    <t>www.arenaturist.com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</si>
  <si>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</si>
  <si>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</si>
  <si>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</si>
  <si>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</si>
  <si>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</si>
  <si>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</si>
  <si>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</si>
  <si>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</si>
  <si>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</si>
  <si>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</si>
  <si>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</si>
  <si>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</si>
  <si>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Kalagac Sandra</t>
  </si>
  <si>
    <t>052/223 811</t>
  </si>
  <si>
    <t>skalagac@arenaturist.hr</t>
  </si>
  <si>
    <t>Reuel Israel Gavriel Slonim, Milena Perković</t>
  </si>
  <si>
    <t>052/212 132</t>
  </si>
  <si>
    <t>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</si>
</sst>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K_%20Q1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6">
      <selection activeCell="D42" sqref="D4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4" t="s">
        <v>21</v>
      </c>
      <c r="B1" s="265"/>
      <c r="C1" s="26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3" t="s">
        <v>22</v>
      </c>
      <c r="B2" s="204"/>
      <c r="C2" s="204"/>
      <c r="D2" s="205"/>
      <c r="E2" s="85" t="s">
        <v>285</v>
      </c>
      <c r="F2" s="86"/>
      <c r="G2" s="87" t="s">
        <v>32</v>
      </c>
      <c r="H2" s="85" t="s">
        <v>311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06" t="s">
        <v>273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09" t="s">
        <v>6</v>
      </c>
      <c r="B6" s="210"/>
      <c r="C6" s="201" t="s">
        <v>286</v>
      </c>
      <c r="D6" s="211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2" t="s">
        <v>7</v>
      </c>
      <c r="B8" s="213"/>
      <c r="C8" s="201" t="s">
        <v>287</v>
      </c>
      <c r="D8" s="211"/>
      <c r="E8" s="98"/>
      <c r="F8" s="196"/>
      <c r="G8" s="197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8" t="s">
        <v>8</v>
      </c>
      <c r="B10" s="199"/>
      <c r="C10" s="201" t="s">
        <v>288</v>
      </c>
      <c r="D10" s="202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0"/>
      <c r="B11" s="199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09" t="s">
        <v>9</v>
      </c>
      <c r="B12" s="210"/>
      <c r="C12" s="214" t="s">
        <v>289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09" t="s">
        <v>10</v>
      </c>
      <c r="B14" s="220"/>
      <c r="C14" s="221">
        <v>52100</v>
      </c>
      <c r="D14" s="222"/>
      <c r="E14" s="100"/>
      <c r="F14" s="214" t="s">
        <v>290</v>
      </c>
      <c r="G14" s="218"/>
      <c r="H14" s="218"/>
      <c r="I14" s="219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09" t="s">
        <v>11</v>
      </c>
      <c r="B16" s="210"/>
      <c r="C16" s="214" t="s">
        <v>291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09" t="s">
        <v>12</v>
      </c>
      <c r="B18" s="210"/>
      <c r="C18" s="223" t="s">
        <v>292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09" t="s">
        <v>13</v>
      </c>
      <c r="B20" s="210"/>
      <c r="C20" s="223" t="s">
        <v>293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09" t="s">
        <v>14</v>
      </c>
      <c r="B22" s="210"/>
      <c r="C22" s="103">
        <v>359</v>
      </c>
      <c r="D22" s="214" t="s">
        <v>290</v>
      </c>
      <c r="E22" s="215"/>
      <c r="F22" s="216"/>
      <c r="G22" s="209"/>
      <c r="H22" s="217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09" t="s">
        <v>15</v>
      </c>
      <c r="B24" s="210"/>
      <c r="C24" s="103">
        <v>18</v>
      </c>
      <c r="D24" s="214" t="s">
        <v>294</v>
      </c>
      <c r="E24" s="215"/>
      <c r="F24" s="215"/>
      <c r="G24" s="216"/>
      <c r="H24" s="147" t="s">
        <v>25</v>
      </c>
      <c r="I24" s="184">
        <v>872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09" t="s">
        <v>16</v>
      </c>
      <c r="B26" s="210"/>
      <c r="C26" s="104" t="s">
        <v>277</v>
      </c>
      <c r="D26" s="105"/>
      <c r="E26" s="149"/>
      <c r="F26" s="100"/>
      <c r="G26" s="231" t="s">
        <v>27</v>
      </c>
      <c r="H26" s="210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2" t="s">
        <v>23</v>
      </c>
      <c r="B28" s="233"/>
      <c r="C28" s="234"/>
      <c r="D28" s="234"/>
      <c r="E28" s="233" t="s">
        <v>24</v>
      </c>
      <c r="F28" s="235"/>
      <c r="G28" s="235"/>
      <c r="H28" s="236" t="s">
        <v>1</v>
      </c>
      <c r="I28" s="237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6" t="s">
        <v>296</v>
      </c>
      <c r="B30" s="227"/>
      <c r="C30" s="227"/>
      <c r="D30" s="228"/>
      <c r="E30" s="226" t="s">
        <v>300</v>
      </c>
      <c r="F30" s="227"/>
      <c r="G30" s="228"/>
      <c r="H30" s="229" t="s">
        <v>301</v>
      </c>
      <c r="I30" s="238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6" t="s">
        <v>297</v>
      </c>
      <c r="B32" s="227"/>
      <c r="C32" s="227"/>
      <c r="D32" s="228"/>
      <c r="E32" s="226" t="s">
        <v>300</v>
      </c>
      <c r="F32" s="227"/>
      <c r="G32" s="228"/>
      <c r="H32" s="229" t="s">
        <v>302</v>
      </c>
      <c r="I32" s="23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6" t="s">
        <v>298</v>
      </c>
      <c r="B34" s="227"/>
      <c r="C34" s="227"/>
      <c r="D34" s="228"/>
      <c r="E34" s="226" t="s">
        <v>303</v>
      </c>
      <c r="F34" s="227"/>
      <c r="G34" s="228"/>
      <c r="H34" s="229" t="s">
        <v>304</v>
      </c>
      <c r="I34" s="23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6" t="s">
        <v>299</v>
      </c>
      <c r="B36" s="227"/>
      <c r="C36" s="227"/>
      <c r="D36" s="228"/>
      <c r="E36" s="226" t="s">
        <v>303</v>
      </c>
      <c r="F36" s="227"/>
      <c r="G36" s="228"/>
      <c r="H36" s="229" t="s">
        <v>305</v>
      </c>
      <c r="I36" s="230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6"/>
      <c r="B38" s="227"/>
      <c r="C38" s="227"/>
      <c r="D38" s="228"/>
      <c r="E38" s="226"/>
      <c r="F38" s="227"/>
      <c r="G38" s="228"/>
      <c r="H38" s="229"/>
      <c r="I38" s="23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6"/>
      <c r="B40" s="227"/>
      <c r="C40" s="227"/>
      <c r="D40" s="228"/>
      <c r="E40" s="226"/>
      <c r="F40" s="227"/>
      <c r="G40" s="228"/>
      <c r="H40" s="229"/>
      <c r="I40" s="23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8" t="s">
        <v>17</v>
      </c>
      <c r="B44" s="247"/>
      <c r="C44" s="248"/>
      <c r="D44" s="249"/>
      <c r="E44" s="92"/>
      <c r="F44" s="226"/>
      <c r="G44" s="250"/>
      <c r="H44" s="250"/>
      <c r="I44" s="251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6"/>
      <c r="H45" s="126"/>
      <c r="I45" s="127"/>
      <c r="J45" s="9"/>
      <c r="K45" s="9"/>
      <c r="L45" s="9"/>
    </row>
    <row r="46" spans="1:12" ht="12.75" customHeight="1">
      <c r="A46" s="198" t="s">
        <v>18</v>
      </c>
      <c r="B46" s="247"/>
      <c r="C46" s="226" t="s">
        <v>306</v>
      </c>
      <c r="D46" s="267"/>
      <c r="E46" s="267"/>
      <c r="F46" s="267"/>
      <c r="G46" s="267"/>
      <c r="H46" s="267"/>
      <c r="I46" s="268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8" t="s">
        <v>19</v>
      </c>
      <c r="B48" s="247"/>
      <c r="C48" s="260" t="s">
        <v>307</v>
      </c>
      <c r="D48" s="258"/>
      <c r="E48" s="259"/>
      <c r="F48" s="92"/>
      <c r="G48" s="128" t="s">
        <v>2</v>
      </c>
      <c r="H48" s="260" t="s">
        <v>310</v>
      </c>
      <c r="I48" s="259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8" t="s">
        <v>12</v>
      </c>
      <c r="B50" s="247"/>
      <c r="C50" s="257" t="s">
        <v>308</v>
      </c>
      <c r="D50" s="258"/>
      <c r="E50" s="258"/>
      <c r="F50" s="258"/>
      <c r="G50" s="258"/>
      <c r="H50" s="258"/>
      <c r="I50" s="259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09" t="s">
        <v>20</v>
      </c>
      <c r="B52" s="210"/>
      <c r="C52" s="260" t="s">
        <v>309</v>
      </c>
      <c r="D52" s="258"/>
      <c r="E52" s="258"/>
      <c r="F52" s="258"/>
      <c r="G52" s="258"/>
      <c r="H52" s="258"/>
      <c r="I52" s="261"/>
      <c r="J52" s="9"/>
      <c r="K52" s="9"/>
      <c r="L52" s="9"/>
    </row>
    <row r="53" spans="1:12" ht="12.75">
      <c r="A53" s="155"/>
      <c r="B53" s="124"/>
      <c r="C53" s="266" t="s">
        <v>29</v>
      </c>
      <c r="D53" s="266"/>
      <c r="E53" s="266"/>
      <c r="F53" s="266"/>
      <c r="G53" s="266"/>
      <c r="H53" s="26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62" t="s">
        <v>282</v>
      </c>
      <c r="C55" s="263"/>
      <c r="D55" s="263"/>
      <c r="E55" s="263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43" t="s">
        <v>278</v>
      </c>
      <c r="C56" s="244"/>
      <c r="D56" s="244"/>
      <c r="E56" s="244"/>
      <c r="F56" s="244"/>
      <c r="G56" s="244"/>
      <c r="H56" s="244"/>
      <c r="I56" s="245"/>
      <c r="J56" s="9"/>
      <c r="K56" s="9"/>
      <c r="L56" s="9"/>
    </row>
    <row r="57" spans="1:12" ht="12.75">
      <c r="A57" s="155"/>
      <c r="B57" s="243" t="s">
        <v>279</v>
      </c>
      <c r="C57" s="244"/>
      <c r="D57" s="244"/>
      <c r="E57" s="244"/>
      <c r="F57" s="244"/>
      <c r="G57" s="244"/>
      <c r="H57" s="244"/>
      <c r="I57" s="195"/>
      <c r="J57" s="9"/>
      <c r="K57" s="9"/>
      <c r="L57" s="9"/>
    </row>
    <row r="58" spans="1:12" ht="12.75">
      <c r="A58" s="155"/>
      <c r="B58" s="243" t="s">
        <v>280</v>
      </c>
      <c r="C58" s="244"/>
      <c r="D58" s="244"/>
      <c r="E58" s="244"/>
      <c r="F58" s="244"/>
      <c r="G58" s="244"/>
      <c r="H58" s="244"/>
      <c r="I58" s="245"/>
      <c r="J58" s="9"/>
      <c r="K58" s="9"/>
      <c r="L58" s="9"/>
    </row>
    <row r="59" spans="1:12" ht="12.75">
      <c r="A59" s="155"/>
      <c r="B59" s="243" t="s">
        <v>281</v>
      </c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52" t="s">
        <v>31</v>
      </c>
      <c r="H62" s="253"/>
      <c r="I62" s="254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55"/>
      <c r="H63" s="256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91">
      <selection activeCell="P65" sqref="P65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283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1468819290</v>
      </c>
      <c r="D8" s="61">
        <f>D9+D16+D26+D35+D39</f>
        <v>1904951321.3216414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1386961</v>
      </c>
      <c r="D9" s="61">
        <f>SUM(D10:D15)</f>
        <v>1470408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829192</v>
      </c>
      <c r="D11" s="6">
        <v>912639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1352707568</v>
      </c>
      <c r="D16" s="64">
        <f>SUM(D17:D25)</f>
        <v>1785594862</v>
      </c>
      <c r="G16" s="34"/>
    </row>
    <row r="17" spans="1:7" ht="12.75">
      <c r="A17" s="48" t="s">
        <v>47</v>
      </c>
      <c r="B17" s="1">
        <v>11</v>
      </c>
      <c r="C17" s="6">
        <v>217884356</v>
      </c>
      <c r="D17" s="6">
        <v>281538292</v>
      </c>
      <c r="G17" s="34"/>
    </row>
    <row r="18" spans="1:7" ht="12.75">
      <c r="A18" s="48" t="s">
        <v>48</v>
      </c>
      <c r="B18" s="1">
        <v>12</v>
      </c>
      <c r="C18" s="6">
        <v>984858617</v>
      </c>
      <c r="D18" s="6">
        <v>1268409837</v>
      </c>
      <c r="G18" s="34"/>
    </row>
    <row r="19" spans="1:7" ht="12.75">
      <c r="A19" s="48" t="s">
        <v>49</v>
      </c>
      <c r="B19" s="1">
        <v>13</v>
      </c>
      <c r="C19" s="6">
        <v>102775333</v>
      </c>
      <c r="D19" s="6">
        <v>121490295</v>
      </c>
      <c r="G19" s="34"/>
    </row>
    <row r="20" spans="1:7" ht="12.75">
      <c r="A20" s="48" t="s">
        <v>50</v>
      </c>
      <c r="B20" s="1">
        <v>14</v>
      </c>
      <c r="C20" s="6">
        <v>2904616</v>
      </c>
      <c r="D20" s="6">
        <v>2782433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2701391</v>
      </c>
      <c r="D22" s="6">
        <v>1446143</v>
      </c>
      <c r="G22" s="34"/>
    </row>
    <row r="23" spans="1:7" ht="12.75">
      <c r="A23" s="48" t="s">
        <v>53</v>
      </c>
      <c r="B23" s="1">
        <v>17</v>
      </c>
      <c r="C23" s="6">
        <v>32322001</v>
      </c>
      <c r="D23" s="6">
        <v>101357475</v>
      </c>
      <c r="G23" s="34"/>
    </row>
    <row r="24" spans="1:7" ht="12.75">
      <c r="A24" s="48" t="s">
        <v>54</v>
      </c>
      <c r="B24" s="1">
        <v>18</v>
      </c>
      <c r="C24" s="6">
        <v>9261254</v>
      </c>
      <c r="D24" s="6">
        <v>8570387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84734206</v>
      </c>
      <c r="D26" s="64">
        <f>SUM(D27:D34)</f>
        <v>81010577.32164133</v>
      </c>
      <c r="G26" s="34"/>
    </row>
    <row r="27" spans="1:7" ht="12.75">
      <c r="A27" s="48" t="s">
        <v>57</v>
      </c>
      <c r="B27" s="1">
        <v>21</v>
      </c>
      <c r="C27" s="6">
        <v>8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33293604</v>
      </c>
      <c r="D28" s="6">
        <v>32905324</v>
      </c>
      <c r="G28" s="34"/>
    </row>
    <row r="29" spans="1:7" ht="12.75">
      <c r="A29" s="48" t="s">
        <v>59</v>
      </c>
      <c r="B29" s="1">
        <v>23</v>
      </c>
      <c r="C29" s="6">
        <v>0</v>
      </c>
      <c r="D29" s="6">
        <v>150017</v>
      </c>
      <c r="G29" s="34"/>
    </row>
    <row r="30" spans="1:7" ht="12.75">
      <c r="A30" s="48" t="s">
        <v>60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51440594</v>
      </c>
      <c r="D32" s="6">
        <v>43444206.321641326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4511030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29990555</v>
      </c>
      <c r="D39" s="6">
        <v>36875474</v>
      </c>
      <c r="G39" s="34"/>
    </row>
    <row r="40" spans="1:7" ht="12.75">
      <c r="A40" s="35" t="s">
        <v>70</v>
      </c>
      <c r="B40" s="1">
        <v>34</v>
      </c>
      <c r="C40" s="64">
        <f>C41+C49+C56+C64</f>
        <v>177700505</v>
      </c>
      <c r="D40" s="64">
        <f>D41+D49+D56+D64</f>
        <v>115425698</v>
      </c>
      <c r="G40" s="34"/>
    </row>
    <row r="41" spans="1:7" ht="12.75">
      <c r="A41" s="48" t="s">
        <v>71</v>
      </c>
      <c r="B41" s="1">
        <v>35</v>
      </c>
      <c r="C41" s="64">
        <f>SUM(C42:C48)</f>
        <v>3798616</v>
      </c>
      <c r="D41" s="64">
        <f>SUM(D42:D48)</f>
        <v>2841028</v>
      </c>
      <c r="G41" s="34"/>
    </row>
    <row r="42" spans="1:7" ht="12.75">
      <c r="A42" s="48" t="s">
        <v>72</v>
      </c>
      <c r="B42" s="1">
        <v>36</v>
      </c>
      <c r="C42" s="6">
        <v>3634477</v>
      </c>
      <c r="D42" s="6">
        <v>2413821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1679</v>
      </c>
      <c r="D45" s="6">
        <v>1679</v>
      </c>
      <c r="G45" s="34"/>
    </row>
    <row r="46" spans="1:7" ht="12.75">
      <c r="A46" s="48" t="s">
        <v>76</v>
      </c>
      <c r="B46" s="1">
        <v>40</v>
      </c>
      <c r="C46" s="6">
        <v>162460</v>
      </c>
      <c r="D46" s="6">
        <v>425528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43287762</v>
      </c>
      <c r="D49" s="64">
        <f>SUM(D50:D55)</f>
        <v>35223105</v>
      </c>
      <c r="G49" s="34"/>
    </row>
    <row r="50" spans="1:7" ht="12.75">
      <c r="A50" s="48" t="s">
        <v>80</v>
      </c>
      <c r="B50" s="1">
        <v>44</v>
      </c>
      <c r="C50" s="6">
        <v>137151</v>
      </c>
      <c r="D50" s="6">
        <v>151428</v>
      </c>
      <c r="G50" s="34"/>
    </row>
    <row r="51" spans="1:7" ht="12.75">
      <c r="A51" s="48" t="s">
        <v>81</v>
      </c>
      <c r="B51" s="1">
        <v>45</v>
      </c>
      <c r="C51" s="6">
        <v>21139524</v>
      </c>
      <c r="D51" s="6">
        <v>19923425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10025627</v>
      </c>
      <c r="D54" s="6">
        <v>8588955</v>
      </c>
      <c r="G54" s="34"/>
    </row>
    <row r="55" spans="1:7" ht="12.75">
      <c r="A55" s="48" t="s">
        <v>85</v>
      </c>
      <c r="B55" s="1">
        <v>49</v>
      </c>
      <c r="C55" s="6">
        <v>11985460</v>
      </c>
      <c r="D55" s="6">
        <v>6559297</v>
      </c>
      <c r="G55" s="34"/>
    </row>
    <row r="56" spans="1:7" ht="12.75">
      <c r="A56" s="48" t="s">
        <v>86</v>
      </c>
      <c r="B56" s="1">
        <v>50</v>
      </c>
      <c r="C56" s="64">
        <f>SUM(C57:C63)</f>
        <v>208411</v>
      </c>
      <c r="D56" s="64">
        <f>SUM(D57:D63)</f>
        <v>6539649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6331238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130405716</v>
      </c>
      <c r="D64" s="6">
        <v>70821916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1646519795</v>
      </c>
      <c r="D66" s="64">
        <f>D7+D8+D40+D65</f>
        <v>2020377019.3216414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804243984</v>
      </c>
      <c r="D69" s="187">
        <f>D70+D71+D72+D78+D79+D82+D85</f>
        <v>768939289</v>
      </c>
      <c r="G69" s="34"/>
    </row>
    <row r="70" spans="1:7" ht="12.75">
      <c r="A70" s="48" t="s">
        <v>93</v>
      </c>
      <c r="B70" s="1">
        <v>63</v>
      </c>
      <c r="C70" s="6">
        <v>43650000</v>
      </c>
      <c r="D70" s="6">
        <v>65475000</v>
      </c>
      <c r="G70" s="34"/>
    </row>
    <row r="71" spans="1:7" ht="12.75">
      <c r="A71" s="48" t="s">
        <v>94</v>
      </c>
      <c r="B71" s="1">
        <v>64</v>
      </c>
      <c r="C71" s="6">
        <v>460005525</v>
      </c>
      <c r="D71" s="6">
        <v>438180525</v>
      </c>
      <c r="G71" s="34"/>
    </row>
    <row r="72" spans="1:7" ht="12.75">
      <c r="A72" s="48" t="s">
        <v>95</v>
      </c>
      <c r="B72" s="1">
        <v>65</v>
      </c>
      <c r="C72" s="64">
        <f>C73+C74-C75+C76+C77</f>
        <v>371827653</v>
      </c>
      <c r="D72" s="64">
        <f>D73+D74-D75+D76+D77</f>
        <v>369637183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369645153</v>
      </c>
      <c r="D77" s="6">
        <v>367454683</v>
      </c>
      <c r="G77" s="34"/>
    </row>
    <row r="78" spans="1:7" ht="12.75">
      <c r="A78" s="48" t="s">
        <v>101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102</v>
      </c>
      <c r="B79" s="1">
        <v>72</v>
      </c>
      <c r="C79" s="64">
        <f>C80-C81</f>
        <v>20197276</v>
      </c>
      <c r="D79" s="64">
        <f>D80-D81</f>
        <v>-94058950</v>
      </c>
      <c r="G79" s="34"/>
    </row>
    <row r="80" spans="1:7" ht="12.75">
      <c r="A80" s="48" t="s">
        <v>103</v>
      </c>
      <c r="B80" s="1">
        <v>73</v>
      </c>
      <c r="C80" s="6">
        <v>20197276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0</v>
      </c>
      <c r="D81" s="6">
        <v>94058950</v>
      </c>
      <c r="G81" s="34"/>
    </row>
    <row r="82" spans="1:7" ht="12.75">
      <c r="A82" s="48" t="s">
        <v>105</v>
      </c>
      <c r="B82" s="1">
        <v>75</v>
      </c>
      <c r="C82" s="64">
        <f>C83-C84</f>
        <v>-114256226</v>
      </c>
      <c r="D82" s="64">
        <f>D83-D84</f>
        <v>-32758686</v>
      </c>
      <c r="G82" s="34"/>
    </row>
    <row r="83" spans="1:7" ht="12.75">
      <c r="A83" s="48" t="s">
        <v>106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107</v>
      </c>
      <c r="B84" s="1">
        <v>77</v>
      </c>
      <c r="C84" s="6">
        <v>114256226</v>
      </c>
      <c r="D84" s="6">
        <v>32758686</v>
      </c>
      <c r="G84" s="34"/>
    </row>
    <row r="85" spans="1:7" ht="12.75">
      <c r="A85" s="48" t="s">
        <v>108</v>
      </c>
      <c r="B85" s="1">
        <v>78</v>
      </c>
      <c r="C85" s="6">
        <v>22705000</v>
      </c>
      <c r="D85" s="6">
        <v>22349461</v>
      </c>
      <c r="G85" s="34"/>
    </row>
    <row r="86" spans="1:7" ht="12.75">
      <c r="A86" s="35" t="s">
        <v>109</v>
      </c>
      <c r="B86" s="1">
        <v>79</v>
      </c>
      <c r="C86" s="64">
        <f>SUM(C87:C89)</f>
        <v>56906647</v>
      </c>
      <c r="D86" s="64">
        <f>SUM(D87:D89)</f>
        <v>133071300</v>
      </c>
      <c r="G86" s="34"/>
    </row>
    <row r="87" spans="1:7" ht="12.75">
      <c r="A87" s="48" t="s">
        <v>110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55299779</v>
      </c>
      <c r="D89" s="6">
        <v>131464432</v>
      </c>
      <c r="G89" s="34"/>
    </row>
    <row r="90" spans="1:7" ht="12.75">
      <c r="A90" s="35" t="s">
        <v>113</v>
      </c>
      <c r="B90" s="1">
        <v>83</v>
      </c>
      <c r="C90" s="64">
        <f>SUM(C91:C99)</f>
        <v>528472978</v>
      </c>
      <c r="D90" s="64">
        <f>SUM(D91:D99)</f>
        <v>837479864</v>
      </c>
      <c r="G90" s="34"/>
    </row>
    <row r="91" spans="1:7" ht="12.75">
      <c r="A91" s="48" t="s">
        <v>114</v>
      </c>
      <c r="B91" s="1">
        <v>84</v>
      </c>
      <c r="C91" s="6">
        <v>7661532</v>
      </c>
      <c r="D91" s="6">
        <v>75997730</v>
      </c>
      <c r="G91" s="34"/>
    </row>
    <row r="92" spans="1:7" ht="12.75">
      <c r="A92" s="48" t="s">
        <v>115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116</v>
      </c>
      <c r="B93" s="1">
        <v>86</v>
      </c>
      <c r="C93" s="6">
        <v>520811446</v>
      </c>
      <c r="D93" s="6">
        <v>761482134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256896186</v>
      </c>
      <c r="D100" s="64">
        <f>SUM(D101:D112)</f>
        <v>280886566</v>
      </c>
      <c r="G100" s="34"/>
    </row>
    <row r="101" spans="1:7" ht="12.75">
      <c r="A101" s="48" t="s">
        <v>114</v>
      </c>
      <c r="B101" s="1">
        <v>94</v>
      </c>
      <c r="C101" s="6">
        <v>33969748</v>
      </c>
      <c r="D101" s="6">
        <v>27527309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135431755</v>
      </c>
      <c r="D103" s="6">
        <v>138629437</v>
      </c>
      <c r="G103" s="34"/>
    </row>
    <row r="104" spans="1:7" ht="12.75">
      <c r="A104" s="48" t="s">
        <v>117</v>
      </c>
      <c r="B104" s="1">
        <v>97</v>
      </c>
      <c r="C104" s="6">
        <v>0</v>
      </c>
      <c r="D104" s="6">
        <v>0</v>
      </c>
      <c r="G104" s="34"/>
    </row>
    <row r="105" spans="1:7" ht="12.75">
      <c r="A105" s="48" t="s">
        <v>118</v>
      </c>
      <c r="B105" s="1">
        <v>98</v>
      </c>
      <c r="C105" s="6">
        <v>43001110</v>
      </c>
      <c r="D105" s="6">
        <v>55931082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6378492</v>
      </c>
      <c r="D108" s="6">
        <v>9225663</v>
      </c>
      <c r="G108" s="34"/>
    </row>
    <row r="109" spans="1:7" ht="12.75">
      <c r="A109" s="48" t="s">
        <v>125</v>
      </c>
      <c r="B109" s="1">
        <v>102</v>
      </c>
      <c r="C109" s="6">
        <v>9010719</v>
      </c>
      <c r="D109" s="6">
        <v>6827267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29104362</v>
      </c>
      <c r="D112" s="6">
        <v>42745808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1646519795</v>
      </c>
      <c r="D114" s="64">
        <f>D69+D86+D90+D100+D113</f>
        <v>2020377019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781538984</v>
      </c>
      <c r="D118" s="63">
        <v>746589828</v>
      </c>
    </row>
    <row r="119" spans="1:4" ht="12.75">
      <c r="A119" s="36" t="s">
        <v>136</v>
      </c>
      <c r="B119" s="4">
        <v>110</v>
      </c>
      <c r="C119" s="62">
        <v>22705000</v>
      </c>
      <c r="D119" s="62">
        <v>22349461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40">
      <selection activeCell="G52" sqref="G52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284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12766251</v>
      </c>
      <c r="D7" s="187">
        <f>SUM(D8:D9)</f>
        <v>12766251</v>
      </c>
      <c r="E7" s="187">
        <f>SUM(E8:E9)</f>
        <v>63393167.30912248</v>
      </c>
      <c r="F7" s="187">
        <f>SUM(F8:F9)</f>
        <v>63393167.30912248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12630398</v>
      </c>
      <c r="D8" s="6">
        <v>12630398</v>
      </c>
      <c r="E8" s="6">
        <v>62580617.06082558</v>
      </c>
      <c r="F8" s="6">
        <v>62580617.06082558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135853</v>
      </c>
      <c r="D9" s="6">
        <v>135853</v>
      </c>
      <c r="E9" s="6">
        <v>812550.2482969</v>
      </c>
      <c r="F9" s="6">
        <v>812550.2482969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49168980.99</v>
      </c>
      <c r="D10" s="64">
        <f>D11+D12+D16+D20+D21+D22+D25+D26</f>
        <v>49168980.99</v>
      </c>
      <c r="E10" s="64">
        <f>E11+E12+E16+E20+E21+E22+E25+E26</f>
        <v>98191513.09656271</v>
      </c>
      <c r="F10" s="64">
        <f>F11+F12+F16+F20+F21+F22+F25+F26</f>
        <v>98191513.09656271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13528279</v>
      </c>
      <c r="D12" s="64">
        <f>SUM(D13:D15)</f>
        <v>13528279</v>
      </c>
      <c r="E12" s="64">
        <f>SUM(E13:E15)</f>
        <v>39137115</v>
      </c>
      <c r="F12" s="64">
        <f>SUM(F13:F15)</f>
        <v>39137115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6858599</v>
      </c>
      <c r="D13" s="6">
        <v>6858599</v>
      </c>
      <c r="E13" s="6">
        <v>14759982</v>
      </c>
      <c r="F13" s="6">
        <v>14759982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6669680</v>
      </c>
      <c r="D15" s="6">
        <v>6669680</v>
      </c>
      <c r="E15" s="6">
        <v>24377133</v>
      </c>
      <c r="F15" s="6">
        <v>24377133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16009644</v>
      </c>
      <c r="D16" s="64">
        <f>SUM(D17:D19)</f>
        <v>16009644</v>
      </c>
      <c r="E16" s="64">
        <f>SUM(E17:E19)</f>
        <v>34344325.09656271</v>
      </c>
      <c r="F16" s="64">
        <f>SUM(F17:F19)</f>
        <v>34344325.09656271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9599775</v>
      </c>
      <c r="D17" s="6">
        <v>9599775</v>
      </c>
      <c r="E17" s="6">
        <v>20277544.096562713</v>
      </c>
      <c r="F17" s="6">
        <v>20277544.096562713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4220106</v>
      </c>
      <c r="D18" s="6">
        <v>4220106</v>
      </c>
      <c r="E18" s="6">
        <v>8823552</v>
      </c>
      <c r="F18" s="6">
        <v>8823552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2189763</v>
      </c>
      <c r="D19" s="6">
        <v>2189763</v>
      </c>
      <c r="E19" s="6">
        <v>5243229</v>
      </c>
      <c r="F19" s="6">
        <v>5243229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14808600</v>
      </c>
      <c r="D20" s="6">
        <v>14808600</v>
      </c>
      <c r="E20" s="6">
        <v>14973913</v>
      </c>
      <c r="F20" s="6">
        <v>14973913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4822457.99</v>
      </c>
      <c r="D26" s="6">
        <v>4822457.99</v>
      </c>
      <c r="E26" s="6">
        <v>9736160</v>
      </c>
      <c r="F26" s="6">
        <v>9736160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0</v>
      </c>
      <c r="D27" s="64">
        <f>SUM(D28:D32)</f>
        <v>0</v>
      </c>
      <c r="E27" s="64">
        <f>SUM(E28:E32)</f>
        <v>7179189.1058207</v>
      </c>
      <c r="F27" s="64">
        <f>SUM(F28:F32)</f>
        <v>7179189.1058207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0</v>
      </c>
      <c r="D29" s="6">
        <v>0</v>
      </c>
      <c r="E29" s="6">
        <v>7179189.1058207</v>
      </c>
      <c r="F29" s="6">
        <v>7179189.1058207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4286107</v>
      </c>
      <c r="D33" s="64">
        <f>SUM(D34:D37)</f>
        <v>4286107</v>
      </c>
      <c r="E33" s="64">
        <f>SUM(E34:E37)</f>
        <v>9507236.8061267</v>
      </c>
      <c r="F33" s="64">
        <f>SUM(F34:F37)</f>
        <v>9507236.8061267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3331661</v>
      </c>
      <c r="D34" s="6">
        <v>3331661</v>
      </c>
      <c r="E34" s="6">
        <v>530335</v>
      </c>
      <c r="F34" s="6">
        <v>530335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954446</v>
      </c>
      <c r="D35" s="6">
        <v>954446</v>
      </c>
      <c r="E35" s="6">
        <v>8976901.8061267</v>
      </c>
      <c r="F35" s="6">
        <v>8976901.8061267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0</v>
      </c>
      <c r="F37" s="6">
        <v>0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288532</v>
      </c>
      <c r="F39" s="6">
        <v>288532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12766251</v>
      </c>
      <c r="D42" s="64">
        <f>D7+D27+D38+D40</f>
        <v>12766251</v>
      </c>
      <c r="E42" s="64">
        <f>E7+E27+E38+E40</f>
        <v>70572356.41494317</v>
      </c>
      <c r="F42" s="64">
        <f>F7+F27+F38+F40</f>
        <v>70572356.41494317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53455087.99</v>
      </c>
      <c r="D43" s="64">
        <f>D10+D33+D39+D41</f>
        <v>53455087.99</v>
      </c>
      <c r="E43" s="64">
        <f>E10+E33+E39+E41</f>
        <v>107987281.90268941</v>
      </c>
      <c r="F43" s="64">
        <f>F10+F33+F39+F41</f>
        <v>107987281.90268941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-40688836.99</v>
      </c>
      <c r="D44" s="64">
        <f>D42-D43</f>
        <v>-40688836.99</v>
      </c>
      <c r="E44" s="64">
        <f>E42-E43</f>
        <v>-37414925.48774624</v>
      </c>
      <c r="F44" s="64">
        <f>F42-F43</f>
        <v>-37414925.48774624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0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40688836.99</v>
      </c>
      <c r="D46" s="64">
        <f>IF(D43&gt;D42,D43-D42,0)</f>
        <v>40688836.99</v>
      </c>
      <c r="E46" s="64">
        <f>IF(E43&gt;E42,E43-E42,0)</f>
        <v>37414925.48774624</v>
      </c>
      <c r="F46" s="64">
        <f>IF(F43&gt;F42,F43-F42,0)</f>
        <v>37414925.48774624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-6994411</v>
      </c>
      <c r="D47" s="6">
        <v>-6994411</v>
      </c>
      <c r="E47" s="6">
        <v>-4656239</v>
      </c>
      <c r="F47" s="6">
        <v>-4656239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-33694425.99</v>
      </c>
      <c r="D48" s="64">
        <f>D44-D47</f>
        <v>-33694425.99</v>
      </c>
      <c r="E48" s="64">
        <f>E44-E47</f>
        <v>-32758686.48774624</v>
      </c>
      <c r="F48" s="64">
        <f>F44-F47</f>
        <v>-32758686.48774624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0</v>
      </c>
      <c r="F49" s="64">
        <f>IF(F48&gt;0,F48,0)</f>
        <v>0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33694425.99</v>
      </c>
      <c r="D50" s="186">
        <f>IF(D48&lt;0,-D48,0)</f>
        <v>33694425.99</v>
      </c>
      <c r="E50" s="186">
        <f>IF(E48&lt;0,-E48,0)</f>
        <v>32758686.48774624</v>
      </c>
      <c r="F50" s="186">
        <f>IF(F48&lt;0,-F48,0)</f>
        <v>32758686.48774624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0</v>
      </c>
      <c r="D56" s="5">
        <v>0</v>
      </c>
      <c r="E56" s="5">
        <v>0</v>
      </c>
      <c r="F56" s="5">
        <v>0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-2546000</v>
      </c>
      <c r="F57" s="64">
        <f>SUM(F58:F64)</f>
        <v>-2546000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0</v>
      </c>
      <c r="D58" s="6">
        <v>0</v>
      </c>
      <c r="E58" s="6">
        <v>-3431000</v>
      </c>
      <c r="F58" s="6">
        <v>-3431000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0</v>
      </c>
      <c r="D61" s="6">
        <v>0</v>
      </c>
      <c r="E61" s="6">
        <v>885000</v>
      </c>
      <c r="F61" s="6">
        <v>885000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-2546000</v>
      </c>
      <c r="F66" s="64">
        <f>F57-F65</f>
        <v>-2546000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0</v>
      </c>
      <c r="D67" s="186">
        <f>D56+D66</f>
        <v>0</v>
      </c>
      <c r="E67" s="186">
        <f>E56+E66</f>
        <v>-2546000</v>
      </c>
      <c r="F67" s="186">
        <f>F56+F66</f>
        <v>-2546000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0</v>
      </c>
      <c r="D70" s="6">
        <v>0</v>
      </c>
      <c r="E70" s="6">
        <v>-32707556.48774624</v>
      </c>
      <c r="F70" s="6">
        <v>-32707556.48774624</v>
      </c>
    </row>
    <row r="71" spans="1:6" ht="12.75">
      <c r="A71" s="49" t="s">
        <v>183</v>
      </c>
      <c r="B71" s="4">
        <v>170</v>
      </c>
      <c r="C71" s="7">
        <v>0</v>
      </c>
      <c r="D71" s="7">
        <v>0</v>
      </c>
      <c r="E71" s="7">
        <v>-51130</v>
      </c>
      <c r="F71" s="7">
        <v>-51130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H16" sqref="H16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284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-40688837</v>
      </c>
      <c r="D7" s="6">
        <v>-37414925</v>
      </c>
      <c r="F7" s="34"/>
      <c r="G7" s="34"/>
    </row>
    <row r="8" spans="1:7" ht="12.75">
      <c r="A8" s="48" t="s">
        <v>204</v>
      </c>
      <c r="B8" s="1">
        <v>2</v>
      </c>
      <c r="C8" s="185">
        <v>14808600</v>
      </c>
      <c r="D8" s="6">
        <v>14973913</v>
      </c>
      <c r="F8" s="34"/>
      <c r="G8" s="34"/>
    </row>
    <row r="9" spans="1:7" ht="12.75">
      <c r="A9" s="48" t="s">
        <v>275</v>
      </c>
      <c r="B9" s="1">
        <v>3</v>
      </c>
      <c r="C9" s="185">
        <v>18565352</v>
      </c>
      <c r="D9" s="6">
        <v>19950073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9056048</v>
      </c>
      <c r="G10" s="34"/>
    </row>
    <row r="11" spans="1:7" ht="12.75">
      <c r="A11" s="48" t="s">
        <v>206</v>
      </c>
      <c r="B11" s="1">
        <v>5</v>
      </c>
      <c r="C11" s="185">
        <v>1690997</v>
      </c>
      <c r="D11" s="6">
        <v>1618936</v>
      </c>
      <c r="G11" s="34"/>
    </row>
    <row r="12" spans="1:7" ht="12.75">
      <c r="A12" s="48" t="s">
        <v>207</v>
      </c>
      <c r="B12" s="1">
        <v>6</v>
      </c>
      <c r="C12" s="185">
        <v>0</v>
      </c>
      <c r="D12" s="6">
        <v>288533</v>
      </c>
      <c r="G12" s="34"/>
    </row>
    <row r="13" spans="1:7" ht="12.75">
      <c r="A13" s="35" t="s">
        <v>208</v>
      </c>
      <c r="B13" s="1">
        <v>7</v>
      </c>
      <c r="C13" s="188">
        <f>SUM(C7:C12)</f>
        <v>-5623888</v>
      </c>
      <c r="D13" s="64">
        <f>SUM(D7:D12)</f>
        <v>8472578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3981748</v>
      </c>
      <c r="D15" s="6">
        <v>0</v>
      </c>
      <c r="G15" s="34"/>
    </row>
    <row r="16" spans="1:7" ht="12.75">
      <c r="A16" s="48" t="s">
        <v>211</v>
      </c>
      <c r="B16" s="1">
        <v>10</v>
      </c>
      <c r="C16" s="185">
        <v>0</v>
      </c>
      <c r="D16" s="6">
        <v>0</v>
      </c>
      <c r="G16" s="34"/>
    </row>
    <row r="17" spans="1:7" ht="12.75">
      <c r="A17" s="48" t="s">
        <v>212</v>
      </c>
      <c r="B17" s="1">
        <v>11</v>
      </c>
      <c r="C17" s="185">
        <v>0</v>
      </c>
      <c r="D17" s="6">
        <v>545230</v>
      </c>
      <c r="G17" s="34"/>
    </row>
    <row r="18" spans="1:7" ht="12.75">
      <c r="A18" s="35" t="s">
        <v>213</v>
      </c>
      <c r="B18" s="1">
        <v>12</v>
      </c>
      <c r="C18" s="188">
        <f>SUM(C14:C17)</f>
        <v>3981748</v>
      </c>
      <c r="D18" s="64">
        <f>SUM(D14:D17)</f>
        <v>545230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0</v>
      </c>
      <c r="D19" s="64">
        <f>IF(D13&gt;D18,D13-D18,0)</f>
        <v>7927348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9605636</v>
      </c>
      <c r="D20" s="64">
        <f>IF(D18&gt;D13,D18-D13,0)</f>
        <v>0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0</v>
      </c>
      <c r="D26" s="6">
        <v>1512916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0</v>
      </c>
      <c r="D27" s="64">
        <f>SUM(D22:D26)</f>
        <v>1512916</v>
      </c>
      <c r="G27" s="34"/>
    </row>
    <row r="28" spans="1:7" ht="12.75" customHeight="1">
      <c r="A28" s="48" t="s">
        <v>223</v>
      </c>
      <c r="B28" s="1">
        <v>21</v>
      </c>
      <c r="C28" s="185">
        <v>10430486</v>
      </c>
      <c r="D28" s="6">
        <v>452824206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0</v>
      </c>
      <c r="D30" s="6">
        <v>194992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10430486</v>
      </c>
      <c r="D31" s="64">
        <f>SUM(D28:D30)</f>
        <v>453019198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10430486</v>
      </c>
      <c r="D33" s="64">
        <f>IF(D31&gt;D27,D31-D27,0)</f>
        <v>451506282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0</v>
      </c>
      <c r="D35" s="6">
        <v>0</v>
      </c>
      <c r="G35" s="34"/>
    </row>
    <row r="36" spans="1:7" ht="12.75" customHeight="1">
      <c r="A36" s="48" t="s">
        <v>231</v>
      </c>
      <c r="B36" s="1">
        <v>28</v>
      </c>
      <c r="C36" s="185">
        <v>0</v>
      </c>
      <c r="D36" s="6">
        <v>425499565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0</v>
      </c>
      <c r="D38" s="64">
        <f>SUM(D35:D37)</f>
        <v>425499565</v>
      </c>
      <c r="G38" s="34"/>
    </row>
    <row r="39" spans="1:7" ht="12.75">
      <c r="A39" s="48" t="s">
        <v>234</v>
      </c>
      <c r="B39" s="1">
        <v>31</v>
      </c>
      <c r="C39" s="185">
        <v>14592623</v>
      </c>
      <c r="D39" s="6">
        <v>36993401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0</v>
      </c>
      <c r="D43" s="6">
        <v>4511030</v>
      </c>
      <c r="G43" s="34"/>
    </row>
    <row r="44" spans="1:7" ht="12.75">
      <c r="A44" s="35" t="s">
        <v>239</v>
      </c>
      <c r="B44" s="1">
        <v>36</v>
      </c>
      <c r="C44" s="188">
        <f>SUM(C39:C43)</f>
        <v>14592623</v>
      </c>
      <c r="D44" s="64">
        <f>SUM(D39:D43)</f>
        <v>41504431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0</v>
      </c>
      <c r="D45" s="64">
        <f>IF(D38&gt;D44,D38-D44,0)</f>
        <v>383995134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14592623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0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34628745</v>
      </c>
      <c r="D48" s="64">
        <f>IF(D20-D19+D33-D32+D46-D45&gt;0,D20-D19+D33-D32+D46-D45,0)</f>
        <v>59583800</v>
      </c>
      <c r="G48" s="34"/>
    </row>
    <row r="49" spans="1:7" ht="12.75">
      <c r="A49" s="48" t="s">
        <v>244</v>
      </c>
      <c r="B49" s="1">
        <v>41</v>
      </c>
      <c r="C49" s="185">
        <v>147786817</v>
      </c>
      <c r="D49" s="6">
        <v>130405716</v>
      </c>
      <c r="G49" s="34"/>
    </row>
    <row r="50" spans="1:7" ht="12.75">
      <c r="A50" s="48" t="s">
        <v>245</v>
      </c>
      <c r="B50" s="1">
        <v>42</v>
      </c>
      <c r="C50" s="185">
        <v>0</v>
      </c>
      <c r="D50" s="6">
        <v>0</v>
      </c>
      <c r="G50" s="34"/>
    </row>
    <row r="51" spans="1:7" ht="12.75">
      <c r="A51" s="48" t="s">
        <v>246</v>
      </c>
      <c r="B51" s="1">
        <v>43</v>
      </c>
      <c r="C51" s="185">
        <v>34628745</v>
      </c>
      <c r="D51" s="6">
        <v>59583800</v>
      </c>
      <c r="G51" s="34"/>
    </row>
    <row r="52" spans="1:7" ht="12.75">
      <c r="A52" s="36" t="s">
        <v>247</v>
      </c>
      <c r="B52" s="4">
        <v>44</v>
      </c>
      <c r="C52" s="189">
        <f>C49+C50-C51</f>
        <v>113158072</v>
      </c>
      <c r="D52" s="186">
        <f>D49+D50-D51</f>
        <v>70821916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25" zoomScalePageLayoutView="0" workbookViewId="0" topLeftCell="A1">
      <selection activeCell="L35" sqref="L35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79"/>
      <c r="B2" s="80"/>
      <c r="C2" s="271" t="s">
        <v>248</v>
      </c>
      <c r="D2" s="271"/>
      <c r="E2" s="81">
        <v>42736</v>
      </c>
      <c r="F2" s="82" t="s">
        <v>32</v>
      </c>
      <c r="G2" s="272">
        <v>42825</v>
      </c>
      <c r="H2" s="273"/>
      <c r="I2" s="80"/>
      <c r="J2" s="80"/>
      <c r="K2" s="80"/>
      <c r="L2" s="28"/>
    </row>
    <row r="3" spans="1:11" ht="22.5">
      <c r="A3" s="274" t="s">
        <v>33</v>
      </c>
      <c r="B3" s="274"/>
      <c r="C3" s="274"/>
      <c r="D3" s="274"/>
      <c r="E3" s="274"/>
      <c r="F3" s="274"/>
      <c r="G3" s="274"/>
      <c r="H3" s="274"/>
      <c r="I3" s="29" t="s">
        <v>34</v>
      </c>
      <c r="J3" s="30" t="s">
        <v>249</v>
      </c>
      <c r="K3" s="30" t="s">
        <v>250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32">
        <v>2</v>
      </c>
      <c r="J4" s="31" t="s">
        <v>4</v>
      </c>
      <c r="K4" s="31" t="s">
        <v>5</v>
      </c>
    </row>
    <row r="5" spans="1:16" ht="12.75">
      <c r="A5" s="269" t="s">
        <v>251</v>
      </c>
      <c r="B5" s="270"/>
      <c r="C5" s="270"/>
      <c r="D5" s="270"/>
      <c r="E5" s="270"/>
      <c r="F5" s="270"/>
      <c r="G5" s="270"/>
      <c r="H5" s="270"/>
      <c r="I5" s="11">
        <v>1</v>
      </c>
      <c r="J5" s="190">
        <v>43650000</v>
      </c>
      <c r="K5" s="190">
        <v>65475000</v>
      </c>
      <c r="N5" s="33"/>
      <c r="P5" s="33"/>
    </row>
    <row r="6" spans="1:16" ht="12.75">
      <c r="A6" s="269" t="s">
        <v>252</v>
      </c>
      <c r="B6" s="270"/>
      <c r="C6" s="270"/>
      <c r="D6" s="270"/>
      <c r="E6" s="270"/>
      <c r="F6" s="270"/>
      <c r="G6" s="270"/>
      <c r="H6" s="270"/>
      <c r="I6" s="11">
        <v>2</v>
      </c>
      <c r="J6" s="191">
        <v>460005525</v>
      </c>
      <c r="K6" s="191">
        <v>438180525</v>
      </c>
      <c r="N6" s="33"/>
      <c r="P6" s="33"/>
    </row>
    <row r="7" spans="1:16" ht="12.75">
      <c r="A7" s="269" t="s">
        <v>253</v>
      </c>
      <c r="B7" s="270"/>
      <c r="C7" s="270"/>
      <c r="D7" s="270"/>
      <c r="E7" s="270"/>
      <c r="F7" s="270"/>
      <c r="G7" s="270"/>
      <c r="H7" s="270"/>
      <c r="I7" s="11">
        <v>3</v>
      </c>
      <c r="J7" s="191">
        <v>371827653</v>
      </c>
      <c r="K7" s="191">
        <v>369637183</v>
      </c>
      <c r="N7" s="33"/>
      <c r="P7" s="33"/>
    </row>
    <row r="8" spans="1:16" ht="12.75">
      <c r="A8" s="269" t="s">
        <v>254</v>
      </c>
      <c r="B8" s="270"/>
      <c r="C8" s="270"/>
      <c r="D8" s="270"/>
      <c r="E8" s="270"/>
      <c r="F8" s="270"/>
      <c r="G8" s="270"/>
      <c r="H8" s="270"/>
      <c r="I8" s="11">
        <v>4</v>
      </c>
      <c r="J8" s="191">
        <v>20197276</v>
      </c>
      <c r="K8" s="191">
        <v>-94058950</v>
      </c>
      <c r="N8" s="33"/>
      <c r="P8" s="33"/>
    </row>
    <row r="9" spans="1:16" ht="12.75">
      <c r="A9" s="269" t="s">
        <v>255</v>
      </c>
      <c r="B9" s="270"/>
      <c r="C9" s="270"/>
      <c r="D9" s="270"/>
      <c r="E9" s="270"/>
      <c r="F9" s="270"/>
      <c r="G9" s="270"/>
      <c r="H9" s="270"/>
      <c r="I9" s="11">
        <v>5</v>
      </c>
      <c r="J9" s="191">
        <v>-114256226</v>
      </c>
      <c r="K9" s="191">
        <v>-32758686</v>
      </c>
      <c r="N9" s="33"/>
      <c r="P9" s="33"/>
    </row>
    <row r="10" spans="1:16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80" t="s">
        <v>260</v>
      </c>
      <c r="B14" s="281"/>
      <c r="C14" s="281"/>
      <c r="D14" s="281"/>
      <c r="E14" s="281"/>
      <c r="F14" s="281"/>
      <c r="G14" s="281"/>
      <c r="H14" s="281"/>
      <c r="I14" s="11">
        <v>10</v>
      </c>
      <c r="J14" s="192">
        <f>SUM(J5:J13)</f>
        <v>781538984</v>
      </c>
      <c r="K14" s="192">
        <f>SUM(K5:K13)</f>
        <v>746589828</v>
      </c>
      <c r="L14" s="33"/>
      <c r="N14" s="33"/>
      <c r="P14" s="33"/>
    </row>
    <row r="15" spans="1:16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69" t="s">
        <v>268</v>
      </c>
      <c r="B16" s="270"/>
      <c r="C16" s="270"/>
      <c r="D16" s="270"/>
      <c r="E16" s="270"/>
      <c r="F16" s="270"/>
      <c r="G16" s="270"/>
      <c r="H16" s="270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69" t="s">
        <v>267</v>
      </c>
      <c r="B17" s="270"/>
      <c r="C17" s="270"/>
      <c r="D17" s="270"/>
      <c r="E17" s="270"/>
      <c r="F17" s="270"/>
      <c r="G17" s="270"/>
      <c r="H17" s="270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69" t="s">
        <v>266</v>
      </c>
      <c r="B18" s="270"/>
      <c r="C18" s="270"/>
      <c r="D18" s="270"/>
      <c r="E18" s="270"/>
      <c r="F18" s="270"/>
      <c r="G18" s="270"/>
      <c r="H18" s="270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69" t="s">
        <v>264</v>
      </c>
      <c r="B20" s="270"/>
      <c r="C20" s="270"/>
      <c r="D20" s="270"/>
      <c r="E20" s="270"/>
      <c r="F20" s="270"/>
      <c r="G20" s="270"/>
      <c r="H20" s="270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0" t="s">
        <v>263</v>
      </c>
      <c r="B21" s="281"/>
      <c r="C21" s="281"/>
      <c r="D21" s="281"/>
      <c r="E21" s="281"/>
      <c r="F21" s="281"/>
      <c r="G21" s="281"/>
      <c r="H21" s="281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N22" s="33"/>
    </row>
    <row r="23" spans="1:11" ht="12.75">
      <c r="A23" s="276" t="s">
        <v>262</v>
      </c>
      <c r="B23" s="277"/>
      <c r="C23" s="277"/>
      <c r="D23" s="277"/>
      <c r="E23" s="277"/>
      <c r="F23" s="277"/>
      <c r="G23" s="277"/>
      <c r="H23" s="277"/>
      <c r="I23" s="12">
        <v>18</v>
      </c>
      <c r="J23" s="190">
        <v>781538984</v>
      </c>
      <c r="K23" s="190">
        <v>746589828</v>
      </c>
    </row>
    <row r="24" spans="1:11" ht="17.25" customHeight="1">
      <c r="A24" s="278" t="s">
        <v>261</v>
      </c>
      <c r="B24" s="279"/>
      <c r="C24" s="279"/>
      <c r="D24" s="279"/>
      <c r="E24" s="279"/>
      <c r="F24" s="279"/>
      <c r="G24" s="279"/>
      <c r="H24" s="279"/>
      <c r="I24" s="13">
        <v>19</v>
      </c>
      <c r="J24" s="193">
        <v>22705000</v>
      </c>
      <c r="K24" s="193">
        <v>22349461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2017-04-27T17:19:53Z</cp:lastPrinted>
  <dcterms:created xsi:type="dcterms:W3CDTF">2008-10-17T11:51:54Z</dcterms:created>
  <dcterms:modified xsi:type="dcterms:W3CDTF">2017-04-28T09:18:48Z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