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<sst xmlns="http://schemas.openxmlformats.org/spreadsheetml/2006/main" count="395" uniqueCount="341">
  <si>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</si>
  <si>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</si>
  <si>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</si>
  <si>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</si>
  <si>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</si>
  <si>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</si>
  <si>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</si>
  <si>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</si>
  <si>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</si>
  <si>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</si>
  <si>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</si>
  <si>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</si>
  <si>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</si>
  <si>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</si>
  <si>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</si>
  <si>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</si>
  <si>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</si>
  <si>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</si>
  <si>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</si>
  <si>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</si>
  <si>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</si>
  <si>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</si>
  <si>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</si>
  <si>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</si>
  <si>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</si>
  <si>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</si>
  <si>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</si>
  <si>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</si>
  <si>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</si>
  <si>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</si>
  <si>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</si>
  <si>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</si>
  <si>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</si>
  <si>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</si>
  <si>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</si>
  <si>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</si>
  <si>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</si>
  <si>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</si>
  <si>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</si>
  <si>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</si>
  <si>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</si>
  <si>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</si>
  <si>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</si>
  <si>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</si>
  <si>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</si>
  <si>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</si>
  <si>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</si>
  <si>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</si>
  <si>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</si>
  <si>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</si>
  <si>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</si>
  <si>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</si>
  <si>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</si>
  <si>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</si>
  <si>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</si>
  <si>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</si>
  <si>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</si>
  <si>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</si>
  <si>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</si>
  <si>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</si>
  <si>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</si>
  <si>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</si>
  <si>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</si>
  <si>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</si>
  <si>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</si>
  <si>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</si>
  <si>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</si>
  <si>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</si>
  <si>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</si>
  <si>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</si>
  <si>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</si>
  <si>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</si>
  <si>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</si>
  <si>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</si>
  <si>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</si>
  <si>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</si>
  <si>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</si>
  <si>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</si>
  <si>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</si>
  <si>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</si>
  <si>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</si>
  <si>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</si>
  <si>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</si>
  <si>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</si>
  <si>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</si>
  <si>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</si>
  <si>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</si>
  <si>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</si>
  <si>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</si>
  <si>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</si>
  <si>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</si>
  <si>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</si>
  <si>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</si>
  <si>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</si>
  <si>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</si>
  <si>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</si>
  <si>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</si>
  <si>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</si>
  <si>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</si>
  <si>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</si>
  <si>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</si>
  <si>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</si>
  <si>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</si>
  <si>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</si>
  <si>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</si>
  <si>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</si>
  <si>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</si>
  <si>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</si>
  <si>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</si>
  <si>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</si>
  <si>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</si>
  <si>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</si>
  <si>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</si>
  <si>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</si>
  <si>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</si>
  <si>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</si>
  <si>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</si>
  <si>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</si>
  <si>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</si>
  <si>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</si>
  <si>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</si>
  <si>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</si>
  <si>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</si>
  <si>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</si>
  <si>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</si>
  <si>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</si>
  <si>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</si>
  <si>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</si>
  <si>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</si>
  <si>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</si>
  <si>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</si>
  <si>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</si>
  <si>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</si>
  <si>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</si>
  <si>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</si>
  <si>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</si>
  <si>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</si>
  <si>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</si>
  <si>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</si>
  <si>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</si>
  <si>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</si>
  <si>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</si>
  <si>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</si>
  <si>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</si>
  <si>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</si>
  <si>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</si>
  <si>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</si>
  <si>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</si>
  <si>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</si>
  <si>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</si>
  <si>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</si>
  <si>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</si>
  <si>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</si>
  <si>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</si>
  <si>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</si>
  <si>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</si>
  <si>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</si>
  <si>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</si>
  <si>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</si>
  <si>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</si>
  <si>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</si>
  <si>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</si>
  <si>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</si>
  <si>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</si>
  <si>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</si>
  <si>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</si>
  <si>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</si>
  <si>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</si>
  <si>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</si>
  <si>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</si>
  <si>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</si>
  <si>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</si>
  <si>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</si>
  <si>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</si>
  <si>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</si>
  <si>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</si>
  <si>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</si>
  <si>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</si>
  <si>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</si>
  <si>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</si>
  <si>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</si>
  <si>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</si>
  <si>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</si>
  <si>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</si>
  <si>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</si>
  <si>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</si>
  <si>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</si>
  <si>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</si>
  <si>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</si>
  <si>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</si>
  <si>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</si>
  <si>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</si>
  <si>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</si>
  <si>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</si>
  <si>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</si>
  <si>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</si>
  <si>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</si>
  <si>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</si>
  <si>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</si>
  <si>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</si>
  <si>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</si>
  <si>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</si>
  <si>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</si>
  <si>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</si>
  <si>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</si>
  <si>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</si>
  <si>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</si>
  <si>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</si>
  <si>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</si>
  <si>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</si>
  <si>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</si>
  <si>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</si>
  <si>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</si>
  <si>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</si>
  <si>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</si>
  <si>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</si>
  <si>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</si>
  <si>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</si>
  <si>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</si>
  <si>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</si>
  <si>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</si>
  <si>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</si>
  <si>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</si>
  <si>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</si>
  <si>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</si>
  <si>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</si>
  <si>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</si>
  <si>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</si>
  <si>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</si>
  <si>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</si>
  <si>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</si>
  <si>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</si>
  <si>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</si>
  <si>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</si>
  <si>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</si>
  <si>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</si>
  <si>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</si>
  <si>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</si>
  <si>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</si>
  <si>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</si>
  <si>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</si>
  <si>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</si>
  <si>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</si>
  <si>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</si>
  <si>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</si>
  <si>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</si>
  <si>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</si>
  <si>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</si>
  <si>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</si>
  <si>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</si>
  <si>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</si>
  <si>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</si>
  <si>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</si>
  <si>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</si>
  <si>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</si>
  <si>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</si>
  <si>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</si>
  <si>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</si>
  <si>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</si>
  <si>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</si>
  <si>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</si>
  <si>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</si>
  <si>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</si>
  <si>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</si>
  <si>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</si>
  <si>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</si>
  <si>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</si>
  <si>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</si>
  <si>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</si>
  <si>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</si>
  <si>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</si>
  <si>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</si>
  <si>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</si>
  <si>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</si>
  <si>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</si>
  <si>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</si>
  <si>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</si>
  <si>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</si>
  <si>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</si>
  <si>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</si>
  <si>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</si>
  <si>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</si>
  <si>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</si>
  <si>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</si>
  <si>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</si>
  <si>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</si>
  <si>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</si>
  <si>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</si>
  <si>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</si>
  <si>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</si>
  <si>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</si>
  <si>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</si>
  <si>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</si>
  <si>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</si>
  <si>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</si>
  <si>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</si>
  <si>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</si>
  <si>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</si>
  <si>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</si>
  <si>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</si>
  <si>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</si>
  <si>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</si>
  <si>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</si>
  <si>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</si>
  <si>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</si>
  <si>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</si>
  <si>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</si>
  <si>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</si>
  <si>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</si>
  <si>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</si>
  <si>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</si>
  <si>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</si>
  <si>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</si>
  <si>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</si>
  <si>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</si>
  <si>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</si>
  <si>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</si>
  <si>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</si>
  <si>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</si>
  <si>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</si>
  <si>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</si>
  <si>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</si>
  <si>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</si>
  <si>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ADRIS GRUPA d.d.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</si>
  <si>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</si>
  <si>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</si>
  <si>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</si>
  <si>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</si>
  <si>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</si>
  <si>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</si>
  <si>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</si>
  <si>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</si>
  <si>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</si>
  <si>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</si>
  <si>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</si>
  <si>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>Palinec Vitomir</t>
  </si>
  <si>
    <t>052 801 118</t>
  </si>
  <si>
    <t>052 811 284</t>
  </si>
  <si>
    <t>mr.Vlahović Ante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</si>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</sst>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43101</v>
      </c>
      <c r="F2" s="12"/>
      <c r="G2" s="13" t="s">
        <v>250</v>
      </c>
      <c r="H2" s="120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324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325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326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327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52210</v>
      </c>
      <c r="D14" s="179"/>
      <c r="E14" s="16"/>
      <c r="F14" s="152" t="s">
        <v>328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329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374</v>
      </c>
      <c r="D22" s="152" t="s">
        <v>328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18</v>
      </c>
      <c r="D24" s="152" t="s">
        <v>332</v>
      </c>
      <c r="E24" s="163"/>
      <c r="F24" s="163"/>
      <c r="G24" s="164"/>
      <c r="H24" s="51" t="s">
        <v>261</v>
      </c>
      <c r="I24" s="127">
        <v>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2" t="s">
        <v>333</v>
      </c>
      <c r="D26" s="25"/>
      <c r="E26" s="33"/>
      <c r="F26" s="24"/>
      <c r="G26" s="165" t="s">
        <v>263</v>
      </c>
      <c r="H26" s="136"/>
      <c r="I26" s="123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335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336</v>
      </c>
      <c r="D48" s="133"/>
      <c r="E48" s="134"/>
      <c r="F48" s="16"/>
      <c r="G48" s="51" t="s">
        <v>271</v>
      </c>
      <c r="H48" s="137" t="s">
        <v>337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330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2.8515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6030678376</v>
      </c>
      <c r="K8" s="53">
        <f>K9+K16+K26+K35+K39</f>
        <v>5784754713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2701862</v>
      </c>
      <c r="K9" s="53">
        <f>SUM(K10:K15)</f>
        <v>2621290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377058</v>
      </c>
      <c r="K11" s="7">
        <v>300286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2324804</v>
      </c>
      <c r="K14" s="7">
        <v>2321004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475469177</v>
      </c>
      <c r="K16" s="53">
        <f>SUM(K17:K25)</f>
        <v>463122792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34897405</v>
      </c>
      <c r="K17" s="7">
        <v>34897405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73982328</v>
      </c>
      <c r="K18" s="7">
        <v>74697701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19121089</v>
      </c>
      <c r="K19" s="7">
        <v>14894391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5410956</v>
      </c>
      <c r="K20" s="7">
        <v>3964114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4893068</v>
      </c>
      <c r="K22" s="7">
        <v>4893068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89725389</v>
      </c>
      <c r="K23" s="7">
        <v>89250364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4455734</v>
      </c>
      <c r="K24" s="7">
        <v>4350042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242983208</v>
      </c>
      <c r="K25" s="7">
        <v>236175707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5442381254</v>
      </c>
      <c r="K26" s="53">
        <f>SUM(K27:K34)</f>
        <v>5212391907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3279864883</v>
      </c>
      <c r="K27" s="7">
        <v>4673858531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99507092</v>
      </c>
      <c r="K31" s="7">
        <v>99507092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2063009279</v>
      </c>
      <c r="K32" s="7">
        <v>439026284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110126083</v>
      </c>
      <c r="K39" s="7">
        <v>106618724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2298840786</v>
      </c>
      <c r="K40" s="53">
        <f>K41+K49+K56+K64</f>
        <v>2162945197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34590274</v>
      </c>
      <c r="K49" s="53">
        <f>SUM(K50:K55)</f>
        <v>54503136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6546578</v>
      </c>
      <c r="K50" s="7">
        <v>6510939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744327</v>
      </c>
      <c r="K51" s="7">
        <v>732757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24944</v>
      </c>
      <c r="K53" s="7">
        <v>23271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3076928</v>
      </c>
      <c r="K54" s="7">
        <v>10195135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24197497</v>
      </c>
      <c r="K55" s="7">
        <v>37041034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2258474184</v>
      </c>
      <c r="K56" s="53">
        <f>SUM(K57:K63)</f>
        <v>2105459455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1131456117</v>
      </c>
      <c r="K58" s="7">
        <v>789510451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72852760</v>
      </c>
      <c r="K61" s="7">
        <v>72136470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1054165307</v>
      </c>
      <c r="K62" s="7">
        <v>1243812534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5776328</v>
      </c>
      <c r="K64" s="7">
        <v>2982606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222770</v>
      </c>
      <c r="K65" s="7">
        <v>495583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8329741932</v>
      </c>
      <c r="K66" s="53">
        <f>K7+K8+K40+K65</f>
        <v>7948195493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8230289251</v>
      </c>
      <c r="K69" s="54">
        <f>K70+K71+K72+K78+K79+K82+K85</f>
        <v>7884394477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164000000</v>
      </c>
      <c r="K70" s="7">
        <v>164000000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46166630</v>
      </c>
      <c r="K71" s="7">
        <v>55906949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7958992630</v>
      </c>
      <c r="K72" s="53">
        <f>K73+K74-K75+K76+K77</f>
        <v>7611885446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12448675</v>
      </c>
      <c r="K73" s="7">
        <v>12448675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60799274</v>
      </c>
      <c r="K74" s="7">
        <v>133826617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60799274</v>
      </c>
      <c r="K75" s="7">
        <v>133826617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7946543955</v>
      </c>
      <c r="K76" s="7">
        <v>7599436771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41377805</v>
      </c>
      <c r="K78" s="7">
        <v>41377805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3832028</v>
      </c>
      <c r="K79" s="53">
        <f>K80-K81</f>
        <v>3181987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3832028</v>
      </c>
      <c r="K80" s="7">
        <v>3181987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15920158</v>
      </c>
      <c r="K82" s="53">
        <f>K83-K84</f>
        <v>8042290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15920158</v>
      </c>
      <c r="K83" s="7">
        <v>8042290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23897884</v>
      </c>
      <c r="K86" s="53">
        <f>SUM(K87:K89)</f>
        <v>47641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47641</v>
      </c>
      <c r="K87" s="7">
        <v>47641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23850243</v>
      </c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67903854</v>
      </c>
      <c r="K100" s="53">
        <f>SUM(K101:K112)</f>
        <v>56599813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23120510</v>
      </c>
      <c r="K101" s="7">
        <v>27204744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120621</v>
      </c>
      <c r="K104" s="7">
        <v>69595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4546882</v>
      </c>
      <c r="K105" s="7">
        <v>2394628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6873023</v>
      </c>
      <c r="K108" s="7">
        <v>1226245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10164181</v>
      </c>
      <c r="K109" s="7">
        <v>626927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23076370</v>
      </c>
      <c r="K110" s="7">
        <v>25077674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2267</v>
      </c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7650943</v>
      </c>
      <c r="K113" s="7">
        <v>7153562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8329741932</v>
      </c>
      <c r="K114" s="53">
        <f>K69+K86+K90+K100+K113</f>
        <v>7948195493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114:J65536 J1:J9 J16 J26 J35 J40:J49 J56 J66:J69 J72 J79 J82 J86 J90:J100 L1:IV65536 K90:K65536 K1:K24 K26:K88"/>
    <dataValidation type="whole" operator="greaterThanOrEqual" allowBlank="1" showInputMessage="1" showErrorMessage="1" errorTitle="Pogrešan unos" error="Mogu se unijeti samo cjelobrojne pozitivne vrijednosti." sqref="J10:J15 J17:J25 J27:J34 J36:J39 J50:J55 J57:J65 J70 J73:J77 J80:J81 J83:J84 J87:J89 J101:J113 K89 K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323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147254520</v>
      </c>
      <c r="K7" s="54">
        <f>SUM(K8:K9)</f>
        <v>5057521</v>
      </c>
      <c r="L7" s="54">
        <f>SUM(L8:L9)</f>
        <v>41743155</v>
      </c>
      <c r="M7" s="54">
        <f>SUM(M8:M9)</f>
        <v>5843567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15941377</v>
      </c>
      <c r="K8" s="7">
        <v>5025497</v>
      </c>
      <c r="L8" s="7">
        <v>17438268</v>
      </c>
      <c r="M8" s="7">
        <v>5806832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131313143</v>
      </c>
      <c r="K9" s="7">
        <v>32024</v>
      </c>
      <c r="L9" s="7">
        <v>24304887</v>
      </c>
      <c r="M9" s="7">
        <v>36735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97544808</v>
      </c>
      <c r="K10" s="53">
        <f>K11+K12+K16+K20+K21+K22+K25+K26</f>
        <v>70405141</v>
      </c>
      <c r="L10" s="53">
        <f>L11+L12+L16+L20+L21+L22+L25+L26</f>
        <v>49622497</v>
      </c>
      <c r="M10" s="53">
        <f>M11+M12+M16+M20+M21+M22+M25+M26</f>
        <v>15646684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18866443</v>
      </c>
      <c r="K12" s="53">
        <f>SUM(K13:K15)</f>
        <v>10432801</v>
      </c>
      <c r="L12" s="53">
        <f>SUM(L13:L15)</f>
        <v>17217889</v>
      </c>
      <c r="M12" s="53">
        <f>SUM(M13:M15)</f>
        <v>5609660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1202605</v>
      </c>
      <c r="K13" s="7">
        <v>428447</v>
      </c>
      <c r="L13" s="7">
        <v>1375826</v>
      </c>
      <c r="M13" s="7">
        <v>501616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0</v>
      </c>
      <c r="K14" s="7">
        <v>-11444</v>
      </c>
      <c r="L14" s="7">
        <v>0</v>
      </c>
      <c r="M14" s="7">
        <v>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17663838</v>
      </c>
      <c r="K15" s="7">
        <v>10015798</v>
      </c>
      <c r="L15" s="7">
        <v>15842063</v>
      </c>
      <c r="M15" s="7">
        <v>5108044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8311369</v>
      </c>
      <c r="K16" s="53">
        <f>SUM(K17:K19)</f>
        <v>3013941</v>
      </c>
      <c r="L16" s="53">
        <f>SUM(L17:L19)</f>
        <v>8476185</v>
      </c>
      <c r="M16" s="53">
        <f>SUM(M17:M19)</f>
        <v>3245786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4527594</v>
      </c>
      <c r="K17" s="7">
        <v>1580085</v>
      </c>
      <c r="L17" s="7">
        <v>4416608</v>
      </c>
      <c r="M17" s="7">
        <v>1683649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2571018</v>
      </c>
      <c r="K18" s="7">
        <v>989022</v>
      </c>
      <c r="L18" s="7">
        <v>2807596</v>
      </c>
      <c r="M18" s="7">
        <v>1083151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1212757</v>
      </c>
      <c r="K19" s="7">
        <v>444834</v>
      </c>
      <c r="L19" s="7">
        <v>1251981</v>
      </c>
      <c r="M19" s="7">
        <v>478986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13647926</v>
      </c>
      <c r="K20" s="7">
        <v>4613976</v>
      </c>
      <c r="L20" s="7">
        <v>13734140</v>
      </c>
      <c r="M20" s="7">
        <v>4565517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55895737</v>
      </c>
      <c r="K21" s="7">
        <v>52141760</v>
      </c>
      <c r="L21" s="7">
        <v>9669921</v>
      </c>
      <c r="M21" s="7">
        <v>2137439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823333</v>
      </c>
      <c r="K26" s="7">
        <v>202663</v>
      </c>
      <c r="L26" s="7">
        <v>524362</v>
      </c>
      <c r="M26" s="7">
        <v>88282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189827867</v>
      </c>
      <c r="K27" s="53">
        <f>SUM(K28:K32)</f>
        <v>29446512</v>
      </c>
      <c r="L27" s="53">
        <f>SUM(L28:L32)</f>
        <v>65487928</v>
      </c>
      <c r="M27" s="53">
        <f>SUM(M28:M32)</f>
        <v>16339849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35789604</v>
      </c>
      <c r="K28" s="7">
        <v>11698756</v>
      </c>
      <c r="L28" s="7">
        <v>37817545</v>
      </c>
      <c r="M28" s="7">
        <v>10320292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154038263</v>
      </c>
      <c r="K29" s="7">
        <v>17747756</v>
      </c>
      <c r="L29" s="7">
        <v>27670382</v>
      </c>
      <c r="M29" s="7">
        <v>6019557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0</v>
      </c>
      <c r="K32" s="7">
        <v>0</v>
      </c>
      <c r="L32" s="7">
        <v>1</v>
      </c>
      <c r="M32" s="7">
        <v>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68981073</v>
      </c>
      <c r="K33" s="53">
        <f>SUM(K34:K37)</f>
        <v>-33719155</v>
      </c>
      <c r="L33" s="53">
        <f>SUM(L34:L37)</f>
        <v>43247915</v>
      </c>
      <c r="M33" s="53">
        <f>SUM(M34:M37)</f>
        <v>-7606971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698187</v>
      </c>
      <c r="K34" s="7">
        <v>264497</v>
      </c>
      <c r="L34" s="7">
        <v>696264</v>
      </c>
      <c r="M34" s="7">
        <v>242608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47908398</v>
      </c>
      <c r="K35" s="7">
        <v>-34519710</v>
      </c>
      <c r="L35" s="7">
        <v>41835361</v>
      </c>
      <c r="M35" s="7">
        <v>-8565869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20374488</v>
      </c>
      <c r="K36" s="7">
        <v>536058</v>
      </c>
      <c r="L36" s="7">
        <v>716290</v>
      </c>
      <c r="M36" s="7">
        <v>716290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337082387</v>
      </c>
      <c r="K42" s="53">
        <f>K7+K27+K38+K40</f>
        <v>34504033</v>
      </c>
      <c r="L42" s="53">
        <f>L7+L27+L38+L40</f>
        <v>107231083</v>
      </c>
      <c r="M42" s="53">
        <f>M7+M27+M38+M40</f>
        <v>22183416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166525881</v>
      </c>
      <c r="K43" s="53">
        <f>K10+K33+K39+K41</f>
        <v>36685986</v>
      </c>
      <c r="L43" s="53">
        <f>L10+L33+L39+L41</f>
        <v>92870412</v>
      </c>
      <c r="M43" s="53">
        <f>M10+M33+M39+M41</f>
        <v>8039713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170556506</v>
      </c>
      <c r="K44" s="53">
        <f>K42-K43</f>
        <v>-2181953</v>
      </c>
      <c r="L44" s="53">
        <f>L42-L43</f>
        <v>14360671</v>
      </c>
      <c r="M44" s="53">
        <f>M42-M43</f>
        <v>14143703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170556506</v>
      </c>
      <c r="K45" s="53">
        <f>IF(K42&gt;K43,K42-K43,0)</f>
        <v>0</v>
      </c>
      <c r="L45" s="53">
        <f>IF(L42&gt;L43,L42-L43,0)</f>
        <v>14360671</v>
      </c>
      <c r="M45" s="53">
        <f>IF(M42&gt;M43,M42-M43,0)</f>
        <v>14143703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2181953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35719873</v>
      </c>
      <c r="K47" s="7">
        <v>-2860050</v>
      </c>
      <c r="L47" s="7">
        <v>6318381</v>
      </c>
      <c r="M47" s="7">
        <v>918374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134836633</v>
      </c>
      <c r="K48" s="53">
        <f>K44-K47</f>
        <v>678097</v>
      </c>
      <c r="L48" s="53">
        <f>L44-L47</f>
        <v>8042290</v>
      </c>
      <c r="M48" s="53">
        <f>M44-M47</f>
        <v>13225329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134836633</v>
      </c>
      <c r="K49" s="53">
        <f>IF(K48&gt;0,K48,0)</f>
        <v>678097</v>
      </c>
      <c r="L49" s="53">
        <f>IF(L48&gt;0,L48,0)</f>
        <v>8042290</v>
      </c>
      <c r="M49" s="53">
        <f>IF(M48&gt;0,M48,0)</f>
        <v>13225329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134836633</v>
      </c>
      <c r="K56" s="6">
        <f>K48</f>
        <v>678097</v>
      </c>
      <c r="L56" s="6">
        <f>L48</f>
        <v>8042290</v>
      </c>
      <c r="M56" s="6">
        <f>M48</f>
        <v>13225329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134836633</v>
      </c>
      <c r="K67" s="61">
        <f>K56+K66</f>
        <v>678097</v>
      </c>
      <c r="L67" s="61">
        <f>L56+L66</f>
        <v>8042290</v>
      </c>
      <c r="M67" s="61">
        <f>M56+M66</f>
        <v>13225329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3.574218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323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170556506</v>
      </c>
      <c r="K7" s="7">
        <v>14360671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13647926</v>
      </c>
      <c r="K8" s="7">
        <v>13734141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0</v>
      </c>
      <c r="K9" s="7">
        <v>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0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0</v>
      </c>
      <c r="K12" s="7">
        <v>0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53">
        <f>SUM(J7:J12)</f>
        <v>184204432</v>
      </c>
      <c r="K13" s="53">
        <f>SUM(K7:K12)</f>
        <v>28094812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18217719</v>
      </c>
      <c r="K14" s="7">
        <v>17505348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84460596</v>
      </c>
      <c r="K15" s="7">
        <v>47696046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0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80821914</v>
      </c>
      <c r="K17" s="7">
        <v>31185993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53">
        <f>SUM(J14:J17)</f>
        <v>183500229</v>
      </c>
      <c r="K18" s="53">
        <f>SUM(K14:K17)</f>
        <v>96387387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53">
        <f>IF(J13&gt;J18,J13-J18,0)</f>
        <v>704203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53">
        <f>IF(J18&gt;J13,J18-J13,0)</f>
        <v>0</v>
      </c>
      <c r="K20" s="53">
        <f>IF(K18&gt;K13,K18-K13,0)</f>
        <v>68292575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85980</v>
      </c>
      <c r="K22" s="7">
        <v>477578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>
        <v>0</v>
      </c>
      <c r="K23" s="7">
        <v>0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>
        <v>69850698</v>
      </c>
      <c r="K24" s="7">
        <v>22782810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>
        <v>4880503</v>
      </c>
      <c r="K25" s="7">
        <v>5000373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>
        <v>1764069300</v>
      </c>
      <c r="K26" s="7">
        <v>2586442795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53">
        <f>SUM(J22:J26)</f>
        <v>1838886481</v>
      </c>
      <c r="K27" s="53">
        <f>SUM(K22:K26)</f>
        <v>2614703556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22057607</v>
      </c>
      <c r="K28" s="7">
        <v>2587127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>
        <v>0</v>
      </c>
      <c r="K29" s="7">
        <v>1393993648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>
        <v>1613003993</v>
      </c>
      <c r="K30" s="7">
        <v>814097593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7">
        <f>SUM(J28:J30)</f>
        <v>1635061600</v>
      </c>
      <c r="K31" s="53">
        <f>SUM(K28:K30)</f>
        <v>2210678368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53">
        <f>IF(J27&gt;J31,J27-J31,0)</f>
        <v>203824881</v>
      </c>
      <c r="K32" s="53">
        <f>IF(K27&gt;K31,K27-K31,0)</f>
        <v>404025188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53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7">
        <v>50464307</v>
      </c>
      <c r="K35" s="7">
        <v>24121455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8300000</v>
      </c>
      <c r="K36" s="7">
        <v>6800000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>
        <v>9654445</v>
      </c>
      <c r="K37" s="7">
        <v>9742205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53">
        <f>SUM(J35:J37)</f>
        <v>68418752</v>
      </c>
      <c r="K38" s="53">
        <f>SUM(K35:K37)</f>
        <v>40663660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1900000</v>
      </c>
      <c r="K39" s="7">
        <v>2600000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>
        <v>273445987</v>
      </c>
      <c r="K40" s="7">
        <v>279439311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>
        <v>0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9130806</v>
      </c>
      <c r="K42" s="7">
        <v>97148798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>
        <v>112741</v>
      </c>
      <c r="K43" s="7">
        <v>1886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53">
        <f>SUM(J39:J43)</f>
        <v>284589534</v>
      </c>
      <c r="K44" s="53">
        <f>SUM(K39:K43)</f>
        <v>379189995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53">
        <f>IF(J44&gt;J38,J44-J38,0)</f>
        <v>216170782</v>
      </c>
      <c r="K46" s="53">
        <f>IF(K44&gt;K38,K44-K38,0)</f>
        <v>338526335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>
        <f>IF(J20-J19+J33-J32+J46-J45&gt;0,J20-J19+J33-J32+J46-J45,0)</f>
        <v>11641698</v>
      </c>
      <c r="K48" s="53">
        <f>IF(K20-K19+K33-K32+K46-K45&gt;0,K20-K19+K33-K32+K46-K45,0)</f>
        <v>2793722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13983755</v>
      </c>
      <c r="K49" s="7">
        <v>5776328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11641698</v>
      </c>
      <c r="K51" s="7">
        <v>2793722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1">
        <f>J49+J50-J51</f>
        <v>2342057</v>
      </c>
      <c r="K52" s="65">
        <f>K49+K50-K51</f>
        <v>2982606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1:J6 J13:J16 J18:J65536"/>
    <dataValidation type="whole" operator="notEqual" allowBlank="1" showInputMessage="1" showErrorMessage="1" errorTitle="Pogrešan unos" error="Mogu se unijeti samo cjelobrojne vrijednosti." sqref="J7:J12 J17">
      <formula1>9999999998</formula1>
    </dataValidation>
  </dataValidations>
  <printOptions/>
  <pageMargins left="0.6299212598425197" right="0.2362204724409449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282</v>
      </c>
      <c r="D2" s="284"/>
      <c r="E2" s="77">
        <v>43101</v>
      </c>
      <c r="F2" s="43" t="s">
        <v>250</v>
      </c>
      <c r="G2" s="285">
        <v>43373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164000000</v>
      </c>
      <c r="K5" s="45">
        <v>164000000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46166630</v>
      </c>
      <c r="K6" s="46">
        <v>55906949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7958992630</v>
      </c>
      <c r="K7" s="46">
        <v>7611885446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3832028</v>
      </c>
      <c r="K8" s="46">
        <v>3181987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15920158</v>
      </c>
      <c r="K9" s="46">
        <v>8042290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41377805</v>
      </c>
      <c r="K12" s="46">
        <v>41377805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8230289251</v>
      </c>
      <c r="K14" s="79">
        <f>SUM(K5:K13)</f>
        <v>7884394477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2018-04-30T09:09:38Z</cp:lastPrinted>
  <dcterms:created xsi:type="dcterms:W3CDTF">2008-10-17T11:51:54Z</dcterms:created>
  <dcterms:modified xsi:type="dcterms:W3CDTF">2018-10-19T10:01:21Z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