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<sst xmlns="http://schemas.openxmlformats.org/spreadsheetml/2006/main" count="406" uniqueCount="351">
  <si>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</si>
  <si>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</si>
  <si>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</si>
  <si>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</si>
  <si>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</si>
  <si>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</si>
  <si>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</si>
  <si>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</si>
  <si>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</si>
  <si>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</si>
  <si>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</si>
  <si>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</si>
  <si>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</si>
  <si>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</si>
  <si>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</si>
  <si>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</si>
  <si>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</si>
  <si>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</si>
  <si>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</si>
  <si>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</si>
  <si>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</si>
  <si>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</si>
  <si>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</si>
  <si>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</si>
  <si>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</si>
  <si>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</si>
  <si>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</si>
  <si>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</si>
  <si>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</si>
  <si>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</si>
  <si>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</si>
  <si>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</si>
  <si>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</si>
  <si>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</si>
  <si>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</si>
  <si>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</si>
  <si>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</si>
  <si>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</si>
  <si>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</si>
  <si>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</si>
  <si>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</si>
  <si>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</si>
  <si>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</si>
  <si>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</si>
  <si>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</si>
  <si>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</si>
  <si>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</si>
  <si>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</si>
  <si>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</si>
  <si>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</si>
  <si>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</si>
  <si>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</si>
  <si>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</si>
  <si>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</si>
  <si>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</si>
  <si>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</si>
  <si>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</si>
  <si>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</si>
  <si>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</si>
  <si>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</si>
  <si>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</si>
  <si>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</si>
  <si>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</si>
  <si>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</si>
  <si>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</si>
  <si>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</si>
  <si>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</si>
  <si>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</si>
  <si>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</si>
  <si>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</si>
  <si>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</si>
  <si>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</si>
  <si>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</si>
  <si>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</si>
  <si>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</si>
  <si>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</si>
  <si>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</si>
  <si>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</si>
  <si>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</si>
  <si>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</si>
  <si>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</si>
  <si>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</si>
  <si>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</si>
  <si>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</si>
  <si>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</si>
  <si>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</si>
  <si>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</si>
  <si>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</si>
  <si>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</si>
  <si>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</si>
  <si>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</si>
  <si>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</si>
  <si>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</si>
  <si>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</si>
  <si>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</si>
  <si>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</si>
  <si>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</si>
  <si>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</si>
  <si>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</si>
  <si>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</si>
  <si>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</si>
  <si>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</si>
  <si>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</si>
  <si>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</si>
  <si>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</si>
  <si>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</si>
  <si>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</si>
  <si>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</si>
  <si>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</si>
  <si>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</si>
  <si>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</si>
  <si>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</si>
  <si>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</si>
  <si>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</si>
  <si>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</si>
  <si>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</si>
  <si>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</si>
  <si>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</si>
  <si>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</si>
  <si>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</si>
  <si>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</si>
  <si>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</si>
  <si>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</si>
  <si>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</si>
  <si>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</si>
  <si>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</si>
  <si>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</si>
  <si>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</si>
  <si>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</si>
  <si>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</si>
  <si>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</si>
  <si>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</si>
  <si>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</si>
  <si>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</si>
  <si>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</si>
  <si>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</si>
  <si>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</si>
  <si>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</si>
  <si>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</si>
  <si>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</si>
  <si>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</si>
  <si>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</si>
  <si>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</si>
  <si>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</si>
  <si>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</si>
  <si>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</si>
  <si>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</si>
  <si>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</si>
  <si>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</si>
  <si>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</si>
  <si>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</si>
  <si>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</si>
  <si>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</si>
  <si>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</si>
  <si>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</si>
  <si>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</si>
  <si>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</si>
  <si>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</si>
  <si>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</si>
  <si>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</si>
  <si>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</si>
  <si>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</si>
  <si>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</si>
  <si>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</si>
  <si>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</si>
  <si>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</si>
  <si>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</si>
  <si>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</si>
  <si>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</si>
  <si>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</si>
  <si>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</si>
  <si>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</si>
  <si>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</si>
  <si>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</si>
  <si>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</si>
  <si>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</si>
  <si>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</si>
  <si>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</si>
  <si>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</si>
  <si>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</si>
  <si>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</si>
  <si>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</si>
  <si>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</si>
  <si>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</si>
  <si>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</si>
  <si>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</si>
  <si>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</si>
  <si>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</si>
  <si>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</si>
  <si>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</si>
  <si>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</si>
  <si>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</si>
  <si>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</si>
  <si>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</si>
  <si>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</si>
  <si>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</si>
  <si>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</si>
  <si>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</si>
  <si>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</si>
  <si>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</si>
  <si>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</si>
  <si>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</si>
  <si>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</si>
  <si>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</si>
  <si>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</si>
  <si>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</si>
  <si>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</si>
  <si>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</si>
  <si>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</si>
  <si>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</si>
  <si>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</si>
  <si>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</si>
  <si>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</si>
  <si>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</si>
  <si>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</si>
  <si>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</si>
  <si>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</si>
  <si>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</si>
  <si>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</si>
  <si>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</si>
  <si>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</si>
  <si>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</si>
  <si>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</si>
  <si>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</si>
  <si>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</si>
  <si>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</si>
  <si>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</si>
  <si>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</si>
  <si>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</si>
  <si>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</si>
  <si>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</si>
  <si>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</si>
  <si>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</si>
  <si>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</si>
  <si>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</si>
  <si>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</si>
  <si>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</si>
  <si>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</si>
  <si>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</si>
  <si>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</si>
  <si>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</si>
  <si>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</si>
  <si>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</si>
  <si>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</si>
  <si>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</si>
  <si>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</si>
  <si>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</si>
  <si>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</si>
  <si>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</si>
  <si>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</si>
  <si>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</si>
  <si>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</si>
  <si>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</si>
  <si>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</si>
  <si>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</si>
  <si>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</si>
  <si>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</si>
  <si>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</si>
  <si>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</si>
  <si>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</si>
  <si>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</si>
  <si>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</si>
  <si>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</si>
  <si>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</si>
  <si>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</si>
  <si>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</si>
  <si>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</si>
  <si>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</si>
  <si>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</si>
  <si>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</si>
  <si>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</si>
  <si>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</si>
  <si>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</si>
  <si>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</si>
  <si>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</si>
  <si>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</si>
  <si>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</si>
  <si>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</si>
  <si>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</si>
  <si>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</si>
  <si>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</si>
  <si>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</si>
  <si>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</si>
  <si>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</si>
  <si>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</si>
  <si>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</si>
  <si>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</si>
  <si>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</si>
  <si>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</si>
  <si>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</si>
  <si>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</si>
  <si>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</si>
  <si>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</si>
  <si>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</si>
  <si>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</si>
  <si>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</si>
  <si>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</si>
  <si>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</si>
  <si>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</si>
  <si>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</si>
  <si>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</si>
  <si>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</si>
  <si>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</si>
  <si>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</si>
  <si>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</si>
  <si>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</si>
  <si>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</si>
  <si>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</si>
  <si>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</si>
  <si>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</si>
  <si>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</si>
  <si>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</si>
  <si>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</si>
  <si>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</si>
  <si>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</si>
  <si>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</si>
  <si>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</si>
  <si>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</si>
  <si>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</si>
  <si>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</si>
  <si>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</si>
  <si>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</si>
  <si>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</si>
  <si>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ADRIS GRUPA d.d.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</si>
  <si>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</si>
  <si>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</si>
  <si>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</si>
  <si>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</si>
  <si>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</si>
  <si>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</si>
  <si>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</si>
  <si>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</si>
  <si>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</si>
  <si>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</si>
  <si>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</si>
  <si>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ADRIA RESORTS d.o.o.</t>
  </si>
  <si>
    <t>ROVINJ, OBALA VLADIMIRA NAZORA 1</t>
  </si>
  <si>
    <t>01537733</t>
  </si>
  <si>
    <t>CROATIA osiguranje d.d.</t>
  </si>
  <si>
    <t>ZAGREB, MIRAMARSKA 22</t>
  </si>
  <si>
    <t>03276147</t>
  </si>
  <si>
    <t>ABILIA d.o.o.</t>
  </si>
  <si>
    <t>01788493</t>
  </si>
  <si>
    <t>Palinec Vitomir</t>
  </si>
  <si>
    <t>052 801 118</t>
  </si>
  <si>
    <t>052 811 284</t>
  </si>
  <si>
    <t>mr. Vlahović Ante</t>
  </si>
  <si>
    <t>1.1.2018.</t>
  </si>
  <si>
    <t>30.9.2018.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</si>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</sst>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  <numFmt numFmtId="196" formatCode="_(* #,##0_);_(* \(#,##0\);_(* &quot;-&quot;?_);@_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_TFI-POD 2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1" t="s">
        <v>248</v>
      </c>
      <c r="B1" s="152"/>
      <c r="C1" s="15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9" t="s">
        <v>347</v>
      </c>
      <c r="F2" s="12"/>
      <c r="G2" s="13" t="s">
        <v>250</v>
      </c>
      <c r="H2" s="119" t="s">
        <v>348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251</v>
      </c>
      <c r="B6" s="143"/>
      <c r="C6" s="157" t="s">
        <v>324</v>
      </c>
      <c r="D6" s="158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0" t="s">
        <v>252</v>
      </c>
      <c r="B8" s="201"/>
      <c r="C8" s="157" t="s">
        <v>325</v>
      </c>
      <c r="D8" s="158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7" t="s">
        <v>253</v>
      </c>
      <c r="B10" s="192"/>
      <c r="C10" s="157" t="s">
        <v>326</v>
      </c>
      <c r="D10" s="158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254</v>
      </c>
      <c r="B12" s="143"/>
      <c r="C12" s="159" t="s">
        <v>327</v>
      </c>
      <c r="D12" s="189"/>
      <c r="E12" s="189"/>
      <c r="F12" s="189"/>
      <c r="G12" s="189"/>
      <c r="H12" s="189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255</v>
      </c>
      <c r="B14" s="143"/>
      <c r="C14" s="190">
        <v>52210</v>
      </c>
      <c r="D14" s="191"/>
      <c r="E14" s="16"/>
      <c r="F14" s="159" t="s">
        <v>328</v>
      </c>
      <c r="G14" s="189"/>
      <c r="H14" s="189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256</v>
      </c>
      <c r="B16" s="143"/>
      <c r="C16" s="159" t="s">
        <v>329</v>
      </c>
      <c r="D16" s="189"/>
      <c r="E16" s="189"/>
      <c r="F16" s="189"/>
      <c r="G16" s="189"/>
      <c r="H16" s="189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257</v>
      </c>
      <c r="B18" s="143"/>
      <c r="C18" s="185" t="s">
        <v>330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258</v>
      </c>
      <c r="B20" s="143"/>
      <c r="C20" s="185" t="s">
        <v>331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259</v>
      </c>
      <c r="B22" s="143"/>
      <c r="C22" s="120">
        <v>374</v>
      </c>
      <c r="D22" s="159" t="s">
        <v>328</v>
      </c>
      <c r="E22" s="175"/>
      <c r="F22" s="176"/>
      <c r="G22" s="142"/>
      <c r="H22" s="18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260</v>
      </c>
      <c r="B24" s="143"/>
      <c r="C24" s="120">
        <v>18</v>
      </c>
      <c r="D24" s="159" t="s">
        <v>332</v>
      </c>
      <c r="E24" s="175"/>
      <c r="F24" s="175"/>
      <c r="G24" s="176"/>
      <c r="H24" s="51" t="s">
        <v>261</v>
      </c>
      <c r="I24" s="134">
        <v>7227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2" t="s">
        <v>262</v>
      </c>
      <c r="B26" s="143"/>
      <c r="C26" s="121" t="s">
        <v>333</v>
      </c>
      <c r="D26" s="25"/>
      <c r="E26" s="33"/>
      <c r="F26" s="24"/>
      <c r="G26" s="177" t="s">
        <v>263</v>
      </c>
      <c r="H26" s="143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8" t="s">
        <v>335</v>
      </c>
      <c r="B30" s="169"/>
      <c r="C30" s="169"/>
      <c r="D30" s="170"/>
      <c r="E30" s="168" t="s">
        <v>336</v>
      </c>
      <c r="F30" s="169"/>
      <c r="G30" s="170"/>
      <c r="H30" s="171" t="s">
        <v>337</v>
      </c>
      <c r="I30" s="172"/>
      <c r="J30" s="10"/>
      <c r="K30" s="10"/>
      <c r="L30" s="10"/>
    </row>
    <row r="31" spans="1:12" ht="12.75">
      <c r="A31" s="126"/>
      <c r="B31" s="127"/>
      <c r="C31" s="128"/>
      <c r="D31" s="173"/>
      <c r="E31" s="173"/>
      <c r="F31" s="173"/>
      <c r="G31" s="174"/>
      <c r="H31" s="131"/>
      <c r="I31" s="132"/>
      <c r="J31" s="10"/>
      <c r="K31" s="10"/>
      <c r="L31" s="10"/>
    </row>
    <row r="32" spans="1:12" ht="12.75">
      <c r="A32" s="168" t="s">
        <v>338</v>
      </c>
      <c r="B32" s="169"/>
      <c r="C32" s="169"/>
      <c r="D32" s="170"/>
      <c r="E32" s="168" t="s">
        <v>339</v>
      </c>
      <c r="F32" s="169"/>
      <c r="G32" s="170"/>
      <c r="H32" s="171" t="s">
        <v>340</v>
      </c>
      <c r="I32" s="172"/>
      <c r="J32" s="10"/>
      <c r="K32" s="10"/>
      <c r="L32" s="10"/>
    </row>
    <row r="33" spans="1:12" ht="12.75">
      <c r="A33" s="126"/>
      <c r="B33" s="127"/>
      <c r="C33" s="128"/>
      <c r="D33" s="129"/>
      <c r="E33" s="129"/>
      <c r="F33" s="129"/>
      <c r="G33" s="130"/>
      <c r="H33" s="131"/>
      <c r="I33" s="133"/>
      <c r="J33" s="10"/>
      <c r="K33" s="10"/>
      <c r="L33" s="10"/>
    </row>
    <row r="34" spans="1:12" ht="12.75">
      <c r="A34" s="168" t="s">
        <v>341</v>
      </c>
      <c r="B34" s="169"/>
      <c r="C34" s="169"/>
      <c r="D34" s="170"/>
      <c r="E34" s="168" t="s">
        <v>336</v>
      </c>
      <c r="F34" s="169"/>
      <c r="G34" s="170"/>
      <c r="H34" s="171" t="s">
        <v>342</v>
      </c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2"/>
      <c r="B37" s="30"/>
      <c r="C37" s="162"/>
      <c r="D37" s="163"/>
      <c r="E37" s="16"/>
      <c r="F37" s="162"/>
      <c r="G37" s="163"/>
      <c r="H37" s="16"/>
      <c r="I37" s="95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2"/>
      <c r="B45" s="30"/>
      <c r="C45" s="162"/>
      <c r="D45" s="163"/>
      <c r="E45" s="16"/>
      <c r="F45" s="162"/>
      <c r="G45" s="164"/>
      <c r="H45" s="35"/>
      <c r="I45" s="106"/>
      <c r="J45" s="10"/>
      <c r="K45" s="10"/>
      <c r="L45" s="10"/>
    </row>
    <row r="46" spans="1:12" ht="12.75">
      <c r="A46" s="137" t="s">
        <v>268</v>
      </c>
      <c r="B46" s="138"/>
      <c r="C46" s="159" t="s">
        <v>343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7" t="s">
        <v>270</v>
      </c>
      <c r="B48" s="138"/>
      <c r="C48" s="144" t="s">
        <v>344</v>
      </c>
      <c r="D48" s="140"/>
      <c r="E48" s="141"/>
      <c r="F48" s="16"/>
      <c r="G48" s="51" t="s">
        <v>271</v>
      </c>
      <c r="H48" s="144" t="s">
        <v>345</v>
      </c>
      <c r="I48" s="14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7" t="s">
        <v>257</v>
      </c>
      <c r="B50" s="138"/>
      <c r="C50" s="139" t="s">
        <v>330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272</v>
      </c>
      <c r="B52" s="143"/>
      <c r="C52" s="144" t="s">
        <v>346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7"/>
      <c r="B53" s="20"/>
      <c r="C53" s="153" t="s">
        <v>273</v>
      </c>
      <c r="D53" s="153"/>
      <c r="E53" s="153"/>
      <c r="F53" s="153"/>
      <c r="G53" s="153"/>
      <c r="H53" s="15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6" t="s">
        <v>274</v>
      </c>
      <c r="C55" s="147"/>
      <c r="D55" s="147"/>
      <c r="E55" s="14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307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4" t="s">
        <v>277</v>
      </c>
      <c r="H62" s="155"/>
      <c r="I62" s="15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5"/>
      <c r="H63" s="136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4:D34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3.00390625" style="52" customWidth="1"/>
    <col min="12" max="16384" width="9.140625" style="52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349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323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1">
      <c r="A4" s="217" t="s">
        <v>59</v>
      </c>
      <c r="B4" s="218"/>
      <c r="C4" s="218"/>
      <c r="D4" s="218"/>
      <c r="E4" s="218"/>
      <c r="F4" s="218"/>
      <c r="G4" s="218"/>
      <c r="H4" s="219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15013829629</v>
      </c>
      <c r="K8" s="53">
        <f>K9+K16+K26+K35+K39</f>
        <v>16024055972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3">
        <f>SUM(J10:J15)</f>
        <v>944985624</v>
      </c>
      <c r="K9" s="53">
        <f>SUM(K10:K15)</f>
        <v>1192174260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330285340</v>
      </c>
      <c r="K11" s="7">
        <v>311489444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207123634</v>
      </c>
      <c r="K12" s="7">
        <v>381117542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157232</v>
      </c>
      <c r="K13" s="7">
        <v>143559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9266700</v>
      </c>
      <c r="K14" s="7">
        <v>14406824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398152718</v>
      </c>
      <c r="K15" s="7">
        <v>485016891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3">
        <f>SUM(J17:J25)</f>
        <v>5236713487</v>
      </c>
      <c r="K16" s="53">
        <f>SUM(K17:K25)</f>
        <v>6838447083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436583803</v>
      </c>
      <c r="K17" s="7">
        <v>812319149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2730800973</v>
      </c>
      <c r="K18" s="7">
        <v>3755733142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570288766</v>
      </c>
      <c r="K19" s="7">
        <v>495600754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70491657</v>
      </c>
      <c r="K20" s="7">
        <v>171031158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31017225</v>
      </c>
      <c r="K21" s="7">
        <v>30084406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63072873</v>
      </c>
      <c r="K22" s="7">
        <v>73889626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357798299</v>
      </c>
      <c r="K23" s="7">
        <v>615534037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22366003</v>
      </c>
      <c r="K24" s="7">
        <v>26091854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954293888</v>
      </c>
      <c r="K25" s="7">
        <v>858162957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3">
        <f>SUM(J27:J34)</f>
        <v>8481508858</v>
      </c>
      <c r="K26" s="53">
        <f>SUM(K27:K34)</f>
        <v>7580949960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91549281</v>
      </c>
      <c r="K29" s="7">
        <v>88153004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5888285347</v>
      </c>
      <c r="K31" s="7">
        <v>6571677110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2501674230</v>
      </c>
      <c r="K32" s="7">
        <v>921119846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/>
      <c r="K33" s="7"/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3">
        <f>SUM(J36:J38)</f>
        <v>110279002</v>
      </c>
      <c r="K35" s="53">
        <f>SUM(K36:K38)</f>
        <v>184109910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2574746</v>
      </c>
      <c r="K37" s="7">
        <v>1956305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107704256</v>
      </c>
      <c r="K38" s="7">
        <v>182153605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240342658</v>
      </c>
      <c r="K39" s="7">
        <v>228374759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4557191393</v>
      </c>
      <c r="K40" s="53">
        <f>K41+K49+K56+K64</f>
        <v>5344959899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3">
        <f>SUM(J42:J48)</f>
        <v>468948078</v>
      </c>
      <c r="K41" s="53">
        <f>SUM(K42:K48)</f>
        <v>574570107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36506773</v>
      </c>
      <c r="K42" s="7">
        <v>65656705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426608568</v>
      </c>
      <c r="K43" s="7">
        <v>501889616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4882097</v>
      </c>
      <c r="K44" s="7">
        <v>4264157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385805</v>
      </c>
      <c r="K45" s="7">
        <v>544546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218278</v>
      </c>
      <c r="K46" s="7">
        <v>103812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346557</v>
      </c>
      <c r="K47" s="7">
        <v>2111271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3">
        <f>SUM(J50:J55)</f>
        <v>1118779550</v>
      </c>
      <c r="K49" s="53">
        <f>SUM(K50:K55)</f>
        <v>1584441596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608222025</v>
      </c>
      <c r="K51" s="7">
        <v>875117494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4415715</v>
      </c>
      <c r="K53" s="7">
        <v>6286818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26949288</v>
      </c>
      <c r="K54" s="7">
        <v>50336456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479192522</v>
      </c>
      <c r="K55" s="7">
        <v>652700828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3">
        <f>SUM(J57:J63)</f>
        <v>2767803351</v>
      </c>
      <c r="K56" s="53">
        <f>SUM(K57:K63)</f>
        <v>2403907908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/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635141898</v>
      </c>
      <c r="K61" s="7">
        <v>175267569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1953474975</v>
      </c>
      <c r="K62" s="7">
        <v>2049360037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179186478</v>
      </c>
      <c r="K63" s="7">
        <v>179280302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201660414</v>
      </c>
      <c r="K64" s="7">
        <v>782040288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130179943</v>
      </c>
      <c r="K65" s="7">
        <v>130762106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19701200965</v>
      </c>
      <c r="K66" s="53">
        <f>K7+K8+K40+K65</f>
        <v>21499777977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10284963839</v>
      </c>
      <c r="K69" s="54">
        <f>K70+K71+K72+K78+K79+K82+K85</f>
        <v>10820937231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164000000</v>
      </c>
      <c r="K70" s="7">
        <v>164000000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46166630</v>
      </c>
      <c r="K71" s="7">
        <v>55906949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3">
        <f>J73+J74-J75+J76+J77</f>
        <v>8518228200</v>
      </c>
      <c r="K72" s="53">
        <f>K73+K74-K75+K76+K77</f>
        <v>8091251006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12448675</v>
      </c>
      <c r="K73" s="7">
        <v>12448675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60799274</v>
      </c>
      <c r="K74" s="7">
        <v>133826617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60799274</v>
      </c>
      <c r="K75" s="7">
        <v>133826617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7946543955</v>
      </c>
      <c r="K76" s="7">
        <v>7599436771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559235570</v>
      </c>
      <c r="K77" s="7">
        <v>479365560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189880199</v>
      </c>
      <c r="K78" s="7">
        <v>170432124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3">
        <f>J80-J81</f>
        <v>-248957771</v>
      </c>
      <c r="K79" s="53">
        <f>K80-K81</f>
        <v>6368272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>
        <v>6368272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248957771</v>
      </c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3">
        <f>J83-J84</f>
        <v>292992071</v>
      </c>
      <c r="K82" s="53">
        <f>K83-K84</f>
        <v>588064543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292992071</v>
      </c>
      <c r="K83" s="7">
        <v>588064543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1322654510</v>
      </c>
      <c r="K85" s="7">
        <v>1744914337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201505828</v>
      </c>
      <c r="K86" s="53">
        <f>SUM(K87:K89)</f>
        <v>149176102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68065697</v>
      </c>
      <c r="K87" s="7">
        <v>64599868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133440131</v>
      </c>
      <c r="K89" s="7">
        <v>84576234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5224403927</v>
      </c>
      <c r="K90" s="53">
        <f>SUM(K91:K99)</f>
        <v>6064811954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28640927</v>
      </c>
      <c r="K92" s="7">
        <v>70636643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275594238</v>
      </c>
      <c r="K93" s="7">
        <v>784112490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4707622582</v>
      </c>
      <c r="K98" s="7">
        <v>4904719714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212546180</v>
      </c>
      <c r="K99" s="7">
        <v>305343107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3553280487</v>
      </c>
      <c r="K100" s="53">
        <f>SUM(K101:K112)</f>
        <v>3996039083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/>
      <c r="K101" s="7"/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540636958</v>
      </c>
      <c r="K103" s="7">
        <v>603777116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16030142</v>
      </c>
      <c r="K104" s="7">
        <v>61688545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150399645</v>
      </c>
      <c r="K105" s="7">
        <v>156179713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63333357</v>
      </c>
      <c r="K108" s="7">
        <v>69902672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84232628</v>
      </c>
      <c r="K109" s="7">
        <v>158252024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23355412</v>
      </c>
      <c r="K110" s="7">
        <v>25782289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2675292345</v>
      </c>
      <c r="K112" s="7">
        <v>2920456724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437046884</v>
      </c>
      <c r="K113" s="7">
        <v>468813607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19701200965</v>
      </c>
      <c r="K114" s="53">
        <f>K69+K86+K90+K100+K113</f>
        <v>21499777977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6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v>8962309329</v>
      </c>
      <c r="K118" s="7">
        <f>K69-K119</f>
        <v>9076022894</v>
      </c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1322654510</v>
      </c>
      <c r="K119" s="8">
        <f>K85</f>
        <v>1744914337</v>
      </c>
    </row>
    <row r="120" spans="1:11" ht="12.75">
      <c r="A120" s="245" t="s">
        <v>311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120:J65536 J1:J9 J16 J26 J35 J40:J41 J49 J56:J60 J66:J69 J72 J79 J81:J82 J84 J86 J90 J100 J114:J117 K1:IV65536"/>
    <dataValidation type="whole" operator="greaterThanOrEqual" allowBlank="1" showInputMessage="1" showErrorMessage="1" errorTitle="Pogrešan unos" error="Mogu se unijeti samo cjelobrojne pozitivne vrijednosti." sqref="J10:J15 J17:J25 J27:J34 J36:J39 J42:J48 J50:J55 J61:J65 J70 J73:J77 J80 J83 J87:J89 J91:J99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350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323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1.7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3792484668</v>
      </c>
      <c r="K7" s="54">
        <f>SUM(K8:K9)</f>
        <v>1587237497</v>
      </c>
      <c r="L7" s="54">
        <f>SUM(L8:L9)</f>
        <v>4428576709</v>
      </c>
      <c r="M7" s="54">
        <f>SUM(M8:M9)</f>
        <v>1892620078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3365159904</v>
      </c>
      <c r="K8" s="7">
        <v>1517021183</v>
      </c>
      <c r="L8" s="7">
        <v>4050654773</v>
      </c>
      <c r="M8" s="7">
        <v>1823489585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427324764</v>
      </c>
      <c r="K9" s="7">
        <v>70216314</v>
      </c>
      <c r="L9" s="7">
        <v>377921936</v>
      </c>
      <c r="M9" s="7">
        <v>69130493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3327363926</v>
      </c>
      <c r="K10" s="53">
        <f>K11+K12+K16+K20+K21+K22+K25+K26</f>
        <v>1264222261</v>
      </c>
      <c r="L10" s="53">
        <f>L11+L12+L16+L20+L21+L22+L25+L26</f>
        <v>3754415509</v>
      </c>
      <c r="M10" s="53">
        <f>M11+M12+M16+M20+M21+M22+M25+M26</f>
        <v>1386324382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-31109969</v>
      </c>
      <c r="K11" s="7">
        <v>-40796829</v>
      </c>
      <c r="L11" s="7">
        <v>-74956791</v>
      </c>
      <c r="M11" s="7">
        <v>-61965127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2124702125</v>
      </c>
      <c r="K12" s="53">
        <f>SUM(K13:K15)</f>
        <v>831557287</v>
      </c>
      <c r="L12" s="53">
        <f>SUM(L13:L15)</f>
        <v>2365440421</v>
      </c>
      <c r="M12" s="53">
        <f>SUM(M13:M15)</f>
        <v>917565211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341895417</v>
      </c>
      <c r="K13" s="7">
        <v>195067659</v>
      </c>
      <c r="L13" s="7">
        <v>449982580</v>
      </c>
      <c r="M13" s="7">
        <v>243681868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6395414</v>
      </c>
      <c r="K14" s="7">
        <v>4345297</v>
      </c>
      <c r="L14" s="7">
        <v>12022575</v>
      </c>
      <c r="M14" s="7">
        <v>6326888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1776411294</v>
      </c>
      <c r="K15" s="7">
        <v>632144331</v>
      </c>
      <c r="L15" s="7">
        <v>1903435266</v>
      </c>
      <c r="M15" s="7">
        <v>667556455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600481398</v>
      </c>
      <c r="K16" s="53">
        <f>SUM(K17:K19)</f>
        <v>228241134</v>
      </c>
      <c r="L16" s="53">
        <f>SUM(L17:L19)</f>
        <v>693436147</v>
      </c>
      <c r="M16" s="53">
        <f>SUM(M17:M19)</f>
        <v>271089685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373647448</v>
      </c>
      <c r="K17" s="7">
        <v>142443633</v>
      </c>
      <c r="L17" s="7">
        <v>430861682</v>
      </c>
      <c r="M17" s="7">
        <v>169672858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146112375</v>
      </c>
      <c r="K18" s="7">
        <v>55346511</v>
      </c>
      <c r="L18" s="7">
        <v>168295614</v>
      </c>
      <c r="M18" s="7">
        <v>64749688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80721575</v>
      </c>
      <c r="K19" s="7">
        <v>30450990</v>
      </c>
      <c r="L19" s="7">
        <v>94278851</v>
      </c>
      <c r="M19" s="7">
        <v>36667139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249423209</v>
      </c>
      <c r="K20" s="7">
        <v>81054531</v>
      </c>
      <c r="L20" s="7">
        <v>295788101</v>
      </c>
      <c r="M20" s="7">
        <v>111129266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324400783</v>
      </c>
      <c r="K21" s="7">
        <v>130598459</v>
      </c>
      <c r="L21" s="7">
        <v>280753245</v>
      </c>
      <c r="M21" s="7">
        <v>101287215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5909420</v>
      </c>
      <c r="K22" s="53">
        <f>SUM(K23:K24)</f>
        <v>1763182</v>
      </c>
      <c r="L22" s="53">
        <f>SUM(L23:L24)</f>
        <v>85527238</v>
      </c>
      <c r="M22" s="53">
        <f>SUM(M23:M24)</f>
        <v>25032073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1074306</v>
      </c>
      <c r="K23" s="7">
        <v>1015766</v>
      </c>
      <c r="L23" s="7">
        <v>7254</v>
      </c>
      <c r="M23" s="7">
        <v>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4835114</v>
      </c>
      <c r="K24" s="7">
        <v>747416</v>
      </c>
      <c r="L24" s="7">
        <v>85519984</v>
      </c>
      <c r="M24" s="7">
        <v>25032073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8595196</v>
      </c>
      <c r="K25" s="7">
        <v>5244372</v>
      </c>
      <c r="L25" s="7">
        <v>9466742</v>
      </c>
      <c r="M25" s="7">
        <v>2691005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44961764</v>
      </c>
      <c r="K26" s="7">
        <v>26560125</v>
      </c>
      <c r="L26" s="7">
        <v>98960406</v>
      </c>
      <c r="M26" s="7">
        <v>19495054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447379515</v>
      </c>
      <c r="K27" s="53">
        <f>SUM(K28:K32)</f>
        <v>117683650</v>
      </c>
      <c r="L27" s="53">
        <f>SUM(L28:L32)</f>
        <v>302415661</v>
      </c>
      <c r="M27" s="53">
        <f>SUM(M28:M32)</f>
        <v>78080800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1622083</v>
      </c>
      <c r="K28" s="7">
        <v>679010</v>
      </c>
      <c r="L28" s="7">
        <v>4424347</v>
      </c>
      <c r="M28" s="7">
        <v>-31123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429017434</v>
      </c>
      <c r="K29" s="7">
        <v>104443901</v>
      </c>
      <c r="L29" s="7">
        <v>291274312</v>
      </c>
      <c r="M29" s="7">
        <v>94571387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4270235</v>
      </c>
      <c r="K31" s="7">
        <v>1259814</v>
      </c>
      <c r="L31" s="7">
        <v>4326510</v>
      </c>
      <c r="M31" s="7">
        <v>-17256561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12469763</v>
      </c>
      <c r="K32" s="7">
        <v>11300925</v>
      </c>
      <c r="L32" s="7">
        <v>2390492</v>
      </c>
      <c r="M32" s="7">
        <v>797097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195621520</v>
      </c>
      <c r="K33" s="53">
        <f>SUM(K34:K37)</f>
        <v>-49494505</v>
      </c>
      <c r="L33" s="53">
        <f>SUM(L34:L37)</f>
        <v>144098128</v>
      </c>
      <c r="M33" s="53">
        <f>SUM(M34:M37)</f>
        <v>-11545265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223507</v>
      </c>
      <c r="K34" s="7">
        <v>-521389</v>
      </c>
      <c r="L34" s="7">
        <v>65564</v>
      </c>
      <c r="M34" s="7">
        <v>63932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136455188</v>
      </c>
      <c r="K35" s="7">
        <v>-50797439</v>
      </c>
      <c r="L35" s="7">
        <v>133652447</v>
      </c>
      <c r="M35" s="7">
        <v>-15598678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58049776</v>
      </c>
      <c r="K36" s="7">
        <v>1603597</v>
      </c>
      <c r="L36" s="7">
        <v>9401155</v>
      </c>
      <c r="M36" s="7">
        <v>3914864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893049</v>
      </c>
      <c r="K37" s="7">
        <v>220726</v>
      </c>
      <c r="L37" s="7">
        <v>978962</v>
      </c>
      <c r="M37" s="7">
        <v>74617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11074855</v>
      </c>
      <c r="K38" s="7">
        <v>4157933</v>
      </c>
      <c r="L38" s="7">
        <v>10913376</v>
      </c>
      <c r="M38" s="7">
        <v>4179093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4250939038</v>
      </c>
      <c r="K42" s="53">
        <f>K7+K27+K38+K40</f>
        <v>1709079080</v>
      </c>
      <c r="L42" s="53">
        <f>L7+L27+L38+L40</f>
        <v>4741905746</v>
      </c>
      <c r="M42" s="53">
        <f>M7+M27+M38+M40</f>
        <v>1974879971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3522985446</v>
      </c>
      <c r="K43" s="53">
        <f>K10+K33+K39+K41</f>
        <v>1214727756</v>
      </c>
      <c r="L43" s="53">
        <f>L10+L33+L39+L41</f>
        <v>3898513637</v>
      </c>
      <c r="M43" s="53">
        <f>M10+M33+M39+M41</f>
        <v>1374779117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727953592</v>
      </c>
      <c r="K44" s="53">
        <f>K42-K43</f>
        <v>494351324</v>
      </c>
      <c r="L44" s="53">
        <f>L42-L43</f>
        <v>843392109</v>
      </c>
      <c r="M44" s="53">
        <f>M42-M43</f>
        <v>600100854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727953592</v>
      </c>
      <c r="K45" s="53">
        <f>IF(K42&gt;K43,K42-K43,0)</f>
        <v>494351324</v>
      </c>
      <c r="L45" s="53">
        <f>IF(L42&gt;L43,L42-L43,0)</f>
        <v>843392109</v>
      </c>
      <c r="M45" s="53">
        <f>IF(M42&gt;M43,M42-M43,0)</f>
        <v>600100854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99378408</v>
      </c>
      <c r="K47" s="7">
        <v>32470453</v>
      </c>
      <c r="L47" s="7">
        <v>91476150</v>
      </c>
      <c r="M47" s="7">
        <v>31341852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628575184</v>
      </c>
      <c r="K48" s="53">
        <f>K44-K47</f>
        <v>461880871</v>
      </c>
      <c r="L48" s="53">
        <f>L44-L47</f>
        <v>751915959</v>
      </c>
      <c r="M48" s="53">
        <f>M44-M47</f>
        <v>568759002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628575184</v>
      </c>
      <c r="K49" s="53">
        <f>IF(K48&gt;0,K48,0)</f>
        <v>461880871</v>
      </c>
      <c r="L49" s="53">
        <f>IF(L48&gt;0,L48,0)</f>
        <v>751915959</v>
      </c>
      <c r="M49" s="53">
        <f>IF(M48&gt;0,M48,0)</f>
        <v>568759002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6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J48-J54</f>
        <v>535142655</v>
      </c>
      <c r="K53" s="7">
        <f>K48-K54</f>
        <v>387128508</v>
      </c>
      <c r="L53" s="7">
        <f>L48-L54</f>
        <v>588064544</v>
      </c>
      <c r="M53" s="7">
        <f>M48-M54</f>
        <v>480890007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93432529</v>
      </c>
      <c r="K54" s="8">
        <v>74752363</v>
      </c>
      <c r="L54" s="8">
        <v>163851415</v>
      </c>
      <c r="M54" s="8">
        <v>87868995</v>
      </c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f>J48</f>
        <v>628575184</v>
      </c>
      <c r="K56" s="6">
        <f>K48</f>
        <v>461880871</v>
      </c>
      <c r="L56" s="6">
        <f>L48</f>
        <v>751915959</v>
      </c>
      <c r="M56" s="6">
        <f>M48</f>
        <v>568759002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93959297</v>
      </c>
      <c r="K57" s="53">
        <f>SUM(K58:K64)</f>
        <v>72679647</v>
      </c>
      <c r="L57" s="53">
        <f>SUM(L58:L64)</f>
        <v>-42708023</v>
      </c>
      <c r="M57" s="53">
        <f>SUM(M58:M64)</f>
        <v>-14825745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-1170130</v>
      </c>
      <c r="K58" s="7">
        <v>2402048</v>
      </c>
      <c r="L58" s="7">
        <v>-2273592</v>
      </c>
      <c r="M58" s="7">
        <v>1135925</v>
      </c>
    </row>
    <row r="59" spans="1:13" ht="21" customHeight="1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95129427</v>
      </c>
      <c r="K59" s="7">
        <v>95129427</v>
      </c>
      <c r="L59" s="7">
        <v>0</v>
      </c>
      <c r="M59" s="7">
        <v>0</v>
      </c>
    </row>
    <row r="60" spans="1:13" ht="21" customHeight="1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-24851828</v>
      </c>
      <c r="L60" s="7">
        <v>-40434431</v>
      </c>
      <c r="M60" s="7">
        <v>-15961670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18630526</v>
      </c>
      <c r="K65" s="7">
        <v>24681394</v>
      </c>
      <c r="L65" s="7">
        <v>-6230355</v>
      </c>
      <c r="M65" s="7">
        <v>-2982031</v>
      </c>
    </row>
    <row r="66" spans="1:13" ht="23.25" customHeight="1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75328771</v>
      </c>
      <c r="K66" s="53">
        <f>K57-K65</f>
        <v>47998253</v>
      </c>
      <c r="L66" s="53">
        <f>L57-L65</f>
        <v>-36477668</v>
      </c>
      <c r="M66" s="53">
        <f>M57-M65</f>
        <v>-11843714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703903955</v>
      </c>
      <c r="K67" s="61">
        <f>K56+K66</f>
        <v>509879124</v>
      </c>
      <c r="L67" s="61">
        <f>L56+L66</f>
        <v>715438291</v>
      </c>
      <c r="M67" s="61">
        <f>M56+M66</f>
        <v>556915288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>
        <f>J67-J71</f>
        <v>584950038</v>
      </c>
      <c r="K70" s="7">
        <f>K67-K71</f>
        <v>418673639</v>
      </c>
      <c r="L70" s="7">
        <f>L67-L71</f>
        <v>563945510</v>
      </c>
      <c r="M70" s="7">
        <f>M67-M71</f>
        <v>473058944</v>
      </c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>
        <v>118953917</v>
      </c>
      <c r="K71" s="8">
        <v>91205485</v>
      </c>
      <c r="L71" s="8">
        <f>L54+ROUND(L66*33.88%,0)</f>
        <v>151492781</v>
      </c>
      <c r="M71" s="8">
        <v>83856344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1" width="13.7109375" style="52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323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1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283</v>
      </c>
      <c r="K5" s="69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727953592</v>
      </c>
      <c r="K7" s="7">
        <v>843392109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249423209</v>
      </c>
      <c r="K8" s="7">
        <v>295788101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>
        <v>137400902</v>
      </c>
      <c r="K9" s="7">
        <v>379618438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0</v>
      </c>
      <c r="K10" s="7">
        <v>0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0</v>
      </c>
      <c r="K11" s="7">
        <v>0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0</v>
      </c>
      <c r="K12" s="7">
        <v>0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53">
        <f>SUM(J7:J12)</f>
        <v>1114777703</v>
      </c>
      <c r="K13" s="53">
        <f>SUM(K7:K12)</f>
        <v>1518798648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0</v>
      </c>
      <c r="K14" s="7">
        <v>0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>
        <v>281713131</v>
      </c>
      <c r="K15" s="7">
        <v>465662046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>
        <v>34429372</v>
      </c>
      <c r="K16" s="7">
        <v>105622029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80189653</v>
      </c>
      <c r="K17" s="7">
        <v>4629826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3">
        <f>SUM(J14:J17)</f>
        <v>396332156</v>
      </c>
      <c r="K18" s="53">
        <f>SUM(K14:K17)</f>
        <v>575913901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53">
        <f>IF(J13&gt;J18,J13-J18,0)</f>
        <v>718445547</v>
      </c>
      <c r="K19" s="53">
        <f>IF(K13&gt;K18,K13-K18,0)</f>
        <v>942884747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16220052</v>
      </c>
      <c r="K22" s="7">
        <v>36145489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1678639395</v>
      </c>
      <c r="K23" s="7">
        <v>1599753209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226934314</v>
      </c>
      <c r="K24" s="7">
        <v>238522308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>
        <v>21565545</v>
      </c>
      <c r="K25" s="7">
        <v>21929221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2665720668</v>
      </c>
      <c r="K26" s="7">
        <v>3744175098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53">
        <f>SUM(J22:J26)</f>
        <v>4609079974</v>
      </c>
      <c r="K27" s="53">
        <f>SUM(K22:K26)</f>
        <v>5640525325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480076011</v>
      </c>
      <c r="K28" s="7">
        <v>450683647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2369358874</v>
      </c>
      <c r="K29" s="7">
        <v>3323245349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2313508434</v>
      </c>
      <c r="K30" s="7">
        <v>2252349969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53">
        <f>SUM(J28:J30)</f>
        <v>5162943319</v>
      </c>
      <c r="K31" s="53">
        <f>SUM(K28:K30)</f>
        <v>6026278965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53">
        <f>IF(J31&gt;J27,J31-J27,0)</f>
        <v>553863345</v>
      </c>
      <c r="K33" s="53">
        <f>IF(K31&gt;K27,K31-K27,0)</f>
        <v>385753640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>
        <v>50464307</v>
      </c>
      <c r="K35" s="7">
        <v>24121455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65314005</v>
      </c>
      <c r="K36" s="7">
        <v>336506381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9697856</v>
      </c>
      <c r="K37" s="7">
        <v>55027442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3">
        <f>SUM(J35:J37)</f>
        <v>125476168</v>
      </c>
      <c r="K38" s="53">
        <f>SUM(K35:K37)</f>
        <v>415655278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12877926</v>
      </c>
      <c r="K39" s="7">
        <v>10007480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>
        <v>274750255</v>
      </c>
      <c r="K40" s="7">
        <v>285248347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0</v>
      </c>
      <c r="K41" s="7">
        <v>0</v>
      </c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>
        <v>0</v>
      </c>
      <c r="K42" s="7">
        <v>97148798</v>
      </c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>
        <v>0</v>
      </c>
      <c r="K43" s="7">
        <v>1886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53">
        <f>SUM(J39:J43)</f>
        <v>287628181</v>
      </c>
      <c r="K44" s="53">
        <f>SUM(K39:K43)</f>
        <v>392406511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53">
        <f>IF(J38&gt;J44,J38-J44,0)</f>
        <v>0</v>
      </c>
      <c r="K45" s="53">
        <f>IF(K38&gt;K44,K38-K44,0)</f>
        <v>23248767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53">
        <f>IF(J44&gt;J38,J44-J38,0)</f>
        <v>162152013</v>
      </c>
      <c r="K46" s="53">
        <f>IF(K44&gt;K38,K44-K38,0)</f>
        <v>0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3">
        <f>IF(J19-J20+J32-J33+J45-J46&gt;0,J19-J20+J32-J33+J45-J46,0)</f>
        <v>2430189</v>
      </c>
      <c r="K47" s="53">
        <f>IF(K19-K20+K32-K33+K45-K46&gt;0,K19-K20+K32-K33+K45-K46,0)</f>
        <v>580379874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211415570</v>
      </c>
      <c r="K49" s="7">
        <v>201660414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2430189</v>
      </c>
      <c r="K50" s="7">
        <v>580379874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/>
      <c r="K51" s="7"/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1">
        <f>J49+J50-J51</f>
        <v>213845759</v>
      </c>
      <c r="K52" s="61">
        <f>K49+K50-K51</f>
        <v>782040288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6299212598425197" right="0.2362204724409449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1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283</v>
      </c>
      <c r="K5" s="73" t="s">
        <v>284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140625" style="76" customWidth="1"/>
    <col min="12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">
      <c r="A2" s="42"/>
      <c r="B2" s="74"/>
      <c r="C2" s="296" t="s">
        <v>282</v>
      </c>
      <c r="D2" s="296"/>
      <c r="E2" s="77">
        <v>43101</v>
      </c>
      <c r="F2" s="43" t="s">
        <v>250</v>
      </c>
      <c r="G2" s="297">
        <v>43373</v>
      </c>
      <c r="H2" s="298"/>
      <c r="I2" s="74"/>
      <c r="J2" s="74"/>
      <c r="K2" s="74"/>
      <c r="L2" s="78"/>
    </row>
    <row r="3" spans="1:11" ht="21.75">
      <c r="A3" s="299" t="s">
        <v>59</v>
      </c>
      <c r="B3" s="299"/>
      <c r="C3" s="299"/>
      <c r="D3" s="299"/>
      <c r="E3" s="299"/>
      <c r="F3" s="299"/>
      <c r="G3" s="299"/>
      <c r="H3" s="299"/>
      <c r="I3" s="81" t="s">
        <v>305</v>
      </c>
      <c r="J3" s="82" t="s">
        <v>150</v>
      </c>
      <c r="K3" s="82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4">
        <v>2</v>
      </c>
      <c r="J4" s="83" t="s">
        <v>283</v>
      </c>
      <c r="K4" s="83" t="s">
        <v>284</v>
      </c>
    </row>
    <row r="5" spans="1:11" ht="12.75">
      <c r="A5" s="288" t="s">
        <v>285</v>
      </c>
      <c r="B5" s="289"/>
      <c r="C5" s="289"/>
      <c r="D5" s="289"/>
      <c r="E5" s="289"/>
      <c r="F5" s="289"/>
      <c r="G5" s="289"/>
      <c r="H5" s="289"/>
      <c r="I5" s="44">
        <v>1</v>
      </c>
      <c r="J5" s="45">
        <v>164000000</v>
      </c>
      <c r="K5" s="45">
        <v>164000000</v>
      </c>
    </row>
    <row r="6" spans="1:11" ht="12.75">
      <c r="A6" s="288" t="s">
        <v>286</v>
      </c>
      <c r="B6" s="289"/>
      <c r="C6" s="289"/>
      <c r="D6" s="289"/>
      <c r="E6" s="289"/>
      <c r="F6" s="289"/>
      <c r="G6" s="289"/>
      <c r="H6" s="289"/>
      <c r="I6" s="44">
        <v>2</v>
      </c>
      <c r="J6" s="46">
        <v>46166630</v>
      </c>
      <c r="K6" s="46">
        <v>55906949</v>
      </c>
    </row>
    <row r="7" spans="1:11" ht="12.75">
      <c r="A7" s="288" t="s">
        <v>287</v>
      </c>
      <c r="B7" s="289"/>
      <c r="C7" s="289"/>
      <c r="D7" s="289"/>
      <c r="E7" s="289"/>
      <c r="F7" s="289"/>
      <c r="G7" s="289"/>
      <c r="H7" s="289"/>
      <c r="I7" s="44">
        <v>3</v>
      </c>
      <c r="J7" s="46">
        <v>8518228200</v>
      </c>
      <c r="K7" s="46">
        <v>8091251006</v>
      </c>
    </row>
    <row r="8" spans="1:11" ht="12.75">
      <c r="A8" s="288" t="s">
        <v>288</v>
      </c>
      <c r="B8" s="289"/>
      <c r="C8" s="289"/>
      <c r="D8" s="289"/>
      <c r="E8" s="289"/>
      <c r="F8" s="289"/>
      <c r="G8" s="289"/>
      <c r="H8" s="289"/>
      <c r="I8" s="44">
        <v>4</v>
      </c>
      <c r="J8" s="46">
        <v>-248957771</v>
      </c>
      <c r="K8" s="46">
        <v>6368272</v>
      </c>
    </row>
    <row r="9" spans="1:11" ht="12.75">
      <c r="A9" s="288" t="s">
        <v>289</v>
      </c>
      <c r="B9" s="289"/>
      <c r="C9" s="289"/>
      <c r="D9" s="289"/>
      <c r="E9" s="289"/>
      <c r="F9" s="289"/>
      <c r="G9" s="289"/>
      <c r="H9" s="289"/>
      <c r="I9" s="44">
        <v>5</v>
      </c>
      <c r="J9" s="46">
        <v>292992071</v>
      </c>
      <c r="K9" s="46">
        <v>588064543</v>
      </c>
    </row>
    <row r="10" spans="1:11" ht="12.75">
      <c r="A10" s="288" t="s">
        <v>290</v>
      </c>
      <c r="B10" s="289"/>
      <c r="C10" s="289"/>
      <c r="D10" s="289"/>
      <c r="E10" s="289"/>
      <c r="F10" s="289"/>
      <c r="G10" s="289"/>
      <c r="H10" s="289"/>
      <c r="I10" s="44">
        <v>6</v>
      </c>
      <c r="J10" s="46"/>
      <c r="K10" s="46"/>
    </row>
    <row r="11" spans="1:11" ht="12.75">
      <c r="A11" s="288" t="s">
        <v>291</v>
      </c>
      <c r="B11" s="289"/>
      <c r="C11" s="289"/>
      <c r="D11" s="289"/>
      <c r="E11" s="289"/>
      <c r="F11" s="289"/>
      <c r="G11" s="289"/>
      <c r="H11" s="289"/>
      <c r="I11" s="44">
        <v>7</v>
      </c>
      <c r="J11" s="46"/>
      <c r="K11" s="46"/>
    </row>
    <row r="12" spans="1:11" ht="12.75">
      <c r="A12" s="288" t="s">
        <v>292</v>
      </c>
      <c r="B12" s="289"/>
      <c r="C12" s="289"/>
      <c r="D12" s="289"/>
      <c r="E12" s="289"/>
      <c r="F12" s="289"/>
      <c r="G12" s="289"/>
      <c r="H12" s="289"/>
      <c r="I12" s="44">
        <v>8</v>
      </c>
      <c r="J12" s="46">
        <v>189880199</v>
      </c>
      <c r="K12" s="46">
        <v>170432124</v>
      </c>
    </row>
    <row r="13" spans="1:11" ht="12.75">
      <c r="A13" s="288" t="s">
        <v>293</v>
      </c>
      <c r="B13" s="289"/>
      <c r="C13" s="289"/>
      <c r="D13" s="289"/>
      <c r="E13" s="289"/>
      <c r="F13" s="289"/>
      <c r="G13" s="289"/>
      <c r="H13" s="289"/>
      <c r="I13" s="44">
        <v>9</v>
      </c>
      <c r="J13" s="46"/>
      <c r="K13" s="46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9">
        <f>SUM(J5:J13)</f>
        <v>8962309329</v>
      </c>
      <c r="K14" s="79">
        <f>SUM(K5:K13)</f>
        <v>9076022894</v>
      </c>
    </row>
    <row r="15" spans="1:11" ht="12.75">
      <c r="A15" s="288" t="s">
        <v>295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296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297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298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299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300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>
        <v>8962309329</v>
      </c>
      <c r="K23" s="45">
        <v>9076022894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>
        <v>1322654510</v>
      </c>
      <c r="K24" s="80">
        <v>1744914337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2018-04-30T09:10:36Z</cp:lastPrinted>
  <dcterms:created xsi:type="dcterms:W3CDTF">2008-10-17T11:51:54Z</dcterms:created>
  <dcterms:modified xsi:type="dcterms:W3CDTF">2018-10-23T11:33:48Z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