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<sst xmlns="http://schemas.openxmlformats.org/spreadsheetml/2006/main" count="397" uniqueCount="344">
  <si>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</si>
  <si>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</si>
  <si>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</si>
  <si>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</si>
  <si>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</si>
  <si>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</si>
  <si>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</si>
  <si>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</si>
  <si>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</si>
  <si>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</si>
  <si>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</si>
  <si>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</si>
  <si>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</si>
  <si>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</si>
  <si>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</si>
  <si>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</si>
  <si>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</si>
  <si>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</si>
  <si>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</si>
  <si>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</si>
  <si>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</si>
  <si>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</si>
  <si>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</si>
  <si>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</si>
  <si>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</si>
  <si>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</si>
  <si>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</si>
  <si>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</si>
  <si>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</si>
  <si>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</si>
  <si>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</si>
  <si>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</si>
  <si>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</si>
  <si>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</si>
  <si>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</si>
  <si>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</si>
  <si>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</si>
  <si>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</si>
  <si>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</si>
  <si>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</si>
  <si>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</si>
  <si>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</si>
  <si>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</si>
  <si>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</si>
  <si>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</si>
  <si>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</si>
  <si>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</si>
  <si>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</si>
  <si>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</si>
  <si>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</si>
  <si>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</si>
  <si>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</si>
  <si>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</si>
  <si>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</si>
  <si>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</si>
  <si>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</si>
  <si>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</si>
  <si>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</si>
  <si>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</si>
  <si>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</si>
  <si>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</si>
  <si>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</si>
  <si>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</si>
  <si>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</si>
  <si>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</si>
  <si>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</si>
  <si>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</si>
  <si>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</si>
  <si>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</si>
  <si>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</si>
  <si>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</si>
  <si>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</si>
  <si>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</si>
  <si>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</si>
  <si>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</si>
  <si>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</si>
  <si>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</si>
  <si>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</si>
  <si>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</si>
  <si>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</si>
  <si>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</si>
  <si>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</si>
  <si>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</si>
  <si>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</si>
  <si>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</si>
  <si>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</si>
  <si>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</si>
  <si>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</si>
  <si>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</si>
  <si>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</si>
  <si>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</si>
  <si>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</si>
  <si>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</si>
  <si>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</si>
  <si>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</si>
  <si>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</si>
  <si>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</si>
  <si>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</si>
  <si>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</si>
  <si>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</si>
  <si>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</si>
  <si>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</si>
  <si>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</si>
  <si>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</si>
  <si>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</si>
  <si>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</si>
  <si>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</si>
  <si>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</si>
  <si>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</si>
  <si>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</si>
  <si>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</si>
  <si>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</si>
  <si>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</si>
  <si>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</si>
  <si>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</si>
  <si>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</si>
  <si>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</si>
  <si>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</si>
  <si>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</si>
  <si>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</si>
  <si>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</si>
  <si>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</si>
  <si>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</si>
  <si>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</si>
  <si>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</si>
  <si>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</si>
  <si>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</si>
  <si>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</si>
  <si>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</si>
  <si>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</si>
  <si>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</si>
  <si>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</si>
  <si>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</si>
  <si>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</si>
  <si>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</si>
  <si>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</si>
  <si>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</si>
  <si>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</si>
  <si>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</si>
  <si>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</si>
  <si>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</si>
  <si>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</si>
  <si>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</si>
  <si>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</si>
  <si>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</si>
  <si>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</si>
  <si>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</si>
  <si>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</si>
  <si>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</si>
  <si>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</si>
  <si>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</si>
  <si>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</si>
  <si>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</si>
  <si>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</si>
  <si>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</si>
  <si>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</si>
  <si>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</si>
  <si>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</si>
  <si>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</si>
  <si>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</si>
  <si>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</si>
  <si>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</si>
  <si>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</si>
  <si>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</si>
  <si>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</si>
  <si>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</si>
  <si>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</si>
  <si>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</si>
  <si>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</si>
  <si>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</si>
  <si>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</si>
  <si>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</si>
  <si>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</si>
  <si>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</si>
  <si>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</si>
  <si>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</si>
  <si>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</si>
  <si>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</si>
  <si>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</si>
  <si>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</si>
  <si>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</si>
  <si>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</si>
  <si>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</si>
  <si>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</si>
  <si>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</si>
  <si>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</si>
  <si>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</si>
  <si>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</si>
  <si>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</si>
  <si>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</si>
  <si>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</si>
  <si>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</si>
  <si>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</si>
  <si>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</si>
  <si>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</si>
  <si>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</si>
  <si>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</si>
  <si>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</si>
  <si>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</si>
  <si>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</si>
  <si>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</si>
  <si>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</si>
  <si>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</si>
  <si>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</si>
  <si>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</si>
  <si>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</si>
  <si>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</si>
  <si>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</si>
  <si>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</si>
  <si>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</si>
  <si>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</si>
  <si>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</si>
  <si>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</si>
  <si>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</si>
  <si>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</si>
  <si>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</si>
  <si>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</si>
  <si>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</si>
  <si>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</si>
  <si>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</si>
  <si>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</si>
  <si>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</si>
  <si>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</si>
  <si>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</si>
  <si>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</si>
  <si>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</si>
  <si>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</si>
  <si>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</si>
  <si>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</si>
  <si>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</si>
  <si>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</si>
  <si>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</si>
  <si>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</si>
  <si>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</si>
  <si>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</si>
  <si>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</si>
  <si>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</si>
  <si>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</si>
  <si>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</si>
  <si>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</si>
  <si>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</si>
  <si>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</si>
  <si>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</si>
  <si>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</si>
  <si>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</si>
  <si>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</si>
  <si>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</si>
  <si>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</si>
  <si>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</si>
  <si>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</si>
  <si>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</si>
  <si>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</si>
  <si>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</si>
  <si>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</si>
  <si>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</si>
  <si>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</si>
  <si>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</si>
  <si>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</si>
  <si>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</si>
  <si>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</si>
  <si>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</si>
  <si>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</si>
  <si>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</si>
  <si>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</si>
  <si>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</si>
  <si>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</si>
  <si>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</si>
  <si>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</si>
  <si>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</si>
  <si>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</si>
  <si>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</si>
  <si>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</si>
  <si>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</si>
  <si>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</si>
  <si>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</si>
  <si>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</si>
  <si>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</si>
  <si>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</si>
  <si>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</si>
  <si>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</si>
  <si>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</si>
  <si>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</si>
  <si>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</si>
  <si>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</si>
  <si>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</si>
  <si>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</si>
  <si>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</si>
  <si>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</si>
  <si>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</si>
  <si>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</si>
  <si>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</si>
  <si>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</si>
  <si>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</si>
  <si>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</si>
  <si>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</si>
  <si>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</si>
  <si>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</si>
  <si>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</si>
  <si>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</si>
  <si>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</si>
  <si>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</si>
  <si>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</si>
  <si>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</si>
  <si>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</si>
  <si>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</si>
  <si>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</si>
  <si>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</si>
  <si>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</si>
  <si>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</si>
  <si>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</si>
  <si>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</si>
  <si>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</si>
  <si>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</si>
  <si>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</si>
  <si>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</si>
  <si>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</si>
  <si>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</si>
  <si>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</si>
  <si>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</si>
  <si>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</si>
  <si>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</si>
  <si>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</si>
  <si>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</si>
  <si>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</si>
  <si>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</si>
  <si>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</si>
  <si>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</si>
  <si>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</si>
  <si>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</si>
  <si>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</si>
  <si>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ISTARSKA</t>
  </si>
  <si>
    <t>NE</t>
  </si>
  <si>
    <t>www.adris.hr</t>
  </si>
  <si>
    <t>Palinec Vitomir</t>
  </si>
  <si>
    <t>052 801 118</t>
  </si>
  <si>
    <t>052 811 284</t>
  </si>
  <si>
    <t>mr. Vlahović Ante</t>
  </si>
  <si>
    <t>Obveznik:  ADRIS GRUPA d.d.</t>
  </si>
  <si>
    <t>Obveznik: ADRIS GRUPA d.d.</t>
  </si>
  <si>
    <t>7010</t>
  </si>
  <si>
    <t>stanje na dan 31.12.2017.</t>
  </si>
  <si>
    <t>u razdoblju 01.10.2017. do 31.12.2017.</t>
  </si>
  <si>
    <t>1.10.2017.</t>
  </si>
  <si>
    <t>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</si>
</sst>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>
      <alignment/>
      <protection/>
    </xf>
    <xf numFmtId="3" fontId="1" fillId="0" borderId="10" xfId="52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55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0" borderId="27" xfId="35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6" t="s">
        <v>248</v>
      </c>
      <c r="B1" s="157"/>
      <c r="C1" s="157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7" t="s">
        <v>249</v>
      </c>
      <c r="B2" s="198"/>
      <c r="C2" s="198"/>
      <c r="D2" s="199"/>
      <c r="E2" s="118">
        <v>43009</v>
      </c>
      <c r="F2" s="12"/>
      <c r="G2" s="13" t="s">
        <v>250</v>
      </c>
      <c r="H2" s="118">
        <v>43100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00" t="s">
        <v>317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7" t="s">
        <v>251</v>
      </c>
      <c r="B6" s="148"/>
      <c r="C6" s="162" t="s">
        <v>323</v>
      </c>
      <c r="D6" s="163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03" t="s">
        <v>252</v>
      </c>
      <c r="B8" s="204"/>
      <c r="C8" s="162" t="s">
        <v>324</v>
      </c>
      <c r="D8" s="163"/>
      <c r="E8" s="125"/>
      <c r="F8" s="125"/>
      <c r="G8" s="125"/>
      <c r="H8" s="125"/>
      <c r="I8" s="126"/>
      <c r="J8" s="10"/>
      <c r="K8" s="10"/>
      <c r="L8" s="10"/>
    </row>
    <row r="9" spans="1:12" ht="12.75">
      <c r="A9" s="94"/>
      <c r="B9" s="50"/>
      <c r="C9" s="127"/>
      <c r="D9" s="128"/>
      <c r="E9" s="24"/>
      <c r="F9" s="24"/>
      <c r="G9" s="24"/>
      <c r="H9" s="24"/>
      <c r="I9" s="126"/>
      <c r="J9" s="10"/>
      <c r="K9" s="10"/>
      <c r="L9" s="10"/>
    </row>
    <row r="10" spans="1:12" ht="12.75">
      <c r="A10" s="142" t="s">
        <v>253</v>
      </c>
      <c r="B10" s="195"/>
      <c r="C10" s="162" t="s">
        <v>325</v>
      </c>
      <c r="D10" s="163"/>
      <c r="E10" s="24"/>
      <c r="F10" s="24"/>
      <c r="G10" s="24"/>
      <c r="H10" s="24"/>
      <c r="I10" s="126"/>
      <c r="J10" s="10"/>
      <c r="K10" s="10"/>
      <c r="L10" s="10"/>
    </row>
    <row r="11" spans="1:12" ht="12.75">
      <c r="A11" s="196"/>
      <c r="B11" s="195"/>
      <c r="C11" s="24"/>
      <c r="D11" s="24"/>
      <c r="E11" s="24"/>
      <c r="F11" s="24"/>
      <c r="G11" s="24"/>
      <c r="H11" s="24"/>
      <c r="I11" s="126"/>
      <c r="J11" s="10"/>
      <c r="K11" s="10"/>
      <c r="L11" s="10"/>
    </row>
    <row r="12" spans="1:12" ht="12.75">
      <c r="A12" s="147" t="s">
        <v>254</v>
      </c>
      <c r="B12" s="148"/>
      <c r="C12" s="164" t="s">
        <v>326</v>
      </c>
      <c r="D12" s="192"/>
      <c r="E12" s="192"/>
      <c r="F12" s="192"/>
      <c r="G12" s="192"/>
      <c r="H12" s="192"/>
      <c r="I12" s="150"/>
      <c r="J12" s="10"/>
      <c r="K12" s="10"/>
      <c r="L12" s="10"/>
    </row>
    <row r="13" spans="1:12" ht="12.75">
      <c r="A13" s="92"/>
      <c r="B13" s="22"/>
      <c r="C13" s="129"/>
      <c r="D13" s="24"/>
      <c r="E13" s="24"/>
      <c r="F13" s="24"/>
      <c r="G13" s="24"/>
      <c r="H13" s="24"/>
      <c r="I13" s="126"/>
      <c r="J13" s="10"/>
      <c r="K13" s="10"/>
      <c r="L13" s="10"/>
    </row>
    <row r="14" spans="1:12" ht="12.75">
      <c r="A14" s="147" t="s">
        <v>255</v>
      </c>
      <c r="B14" s="148"/>
      <c r="C14" s="193">
        <v>52210</v>
      </c>
      <c r="D14" s="194"/>
      <c r="E14" s="24"/>
      <c r="F14" s="164" t="s">
        <v>327</v>
      </c>
      <c r="G14" s="192"/>
      <c r="H14" s="192"/>
      <c r="I14" s="150"/>
      <c r="J14" s="10"/>
      <c r="K14" s="10"/>
      <c r="L14" s="10"/>
    </row>
    <row r="15" spans="1:12" ht="12.75">
      <c r="A15" s="92"/>
      <c r="B15" s="22"/>
      <c r="C15" s="24"/>
      <c r="D15" s="24"/>
      <c r="E15" s="24"/>
      <c r="F15" s="24"/>
      <c r="G15" s="24"/>
      <c r="H15" s="24"/>
      <c r="I15" s="126"/>
      <c r="J15" s="10"/>
      <c r="K15" s="10"/>
      <c r="L15" s="10"/>
    </row>
    <row r="16" spans="1:12" ht="12.75">
      <c r="A16" s="147" t="s">
        <v>256</v>
      </c>
      <c r="B16" s="148"/>
      <c r="C16" s="164" t="s">
        <v>328</v>
      </c>
      <c r="D16" s="192"/>
      <c r="E16" s="192"/>
      <c r="F16" s="192"/>
      <c r="G16" s="192"/>
      <c r="H16" s="192"/>
      <c r="I16" s="150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7" t="s">
        <v>257</v>
      </c>
      <c r="B18" s="148"/>
      <c r="C18" s="186" t="s">
        <v>329</v>
      </c>
      <c r="D18" s="187"/>
      <c r="E18" s="187"/>
      <c r="F18" s="187"/>
      <c r="G18" s="187"/>
      <c r="H18" s="187"/>
      <c r="I18" s="18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7" t="s">
        <v>258</v>
      </c>
      <c r="B20" s="148"/>
      <c r="C20" s="189" t="s">
        <v>332</v>
      </c>
      <c r="D20" s="187"/>
      <c r="E20" s="187"/>
      <c r="F20" s="187"/>
      <c r="G20" s="187"/>
      <c r="H20" s="187"/>
      <c r="I20" s="18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7" t="s">
        <v>259</v>
      </c>
      <c r="B22" s="148"/>
      <c r="C22" s="119">
        <v>374</v>
      </c>
      <c r="D22" s="164" t="s">
        <v>327</v>
      </c>
      <c r="E22" s="175"/>
      <c r="F22" s="176"/>
      <c r="G22" s="190"/>
      <c r="H22" s="191"/>
      <c r="I22" s="95"/>
      <c r="J22" s="10"/>
      <c r="K22" s="10"/>
      <c r="L22" s="10"/>
    </row>
    <row r="23" spans="1:12" ht="12.75">
      <c r="A23" s="92"/>
      <c r="B23" s="22"/>
      <c r="C23" s="24"/>
      <c r="D23" s="24"/>
      <c r="E23" s="24"/>
      <c r="F23" s="24"/>
      <c r="G23" s="24"/>
      <c r="H23" s="24"/>
      <c r="I23" s="93"/>
      <c r="J23" s="10"/>
      <c r="K23" s="10"/>
      <c r="L23" s="10"/>
    </row>
    <row r="24" spans="1:12" ht="12.75">
      <c r="A24" s="147" t="s">
        <v>260</v>
      </c>
      <c r="B24" s="148"/>
      <c r="C24" s="119">
        <v>18</v>
      </c>
      <c r="D24" s="164" t="s">
        <v>330</v>
      </c>
      <c r="E24" s="175"/>
      <c r="F24" s="175"/>
      <c r="G24" s="176"/>
      <c r="H24" s="131" t="s">
        <v>261</v>
      </c>
      <c r="I24" s="139">
        <v>27</v>
      </c>
      <c r="J24" s="10"/>
      <c r="K24" s="10"/>
      <c r="L24" s="10"/>
    </row>
    <row r="25" spans="1:12" ht="12.75">
      <c r="A25" s="92"/>
      <c r="B25" s="22"/>
      <c r="C25" s="24"/>
      <c r="D25" s="24"/>
      <c r="E25" s="24"/>
      <c r="F25" s="24"/>
      <c r="G25" s="130"/>
      <c r="H25" s="130" t="s">
        <v>318</v>
      </c>
      <c r="I25" s="96"/>
      <c r="J25" s="10"/>
      <c r="K25" s="10"/>
      <c r="L25" s="10"/>
    </row>
    <row r="26" spans="1:12" ht="12.75">
      <c r="A26" s="147" t="s">
        <v>262</v>
      </c>
      <c r="B26" s="148"/>
      <c r="C26" s="120" t="s">
        <v>331</v>
      </c>
      <c r="D26" s="25"/>
      <c r="E26" s="132"/>
      <c r="F26" s="24"/>
      <c r="G26" s="177" t="s">
        <v>263</v>
      </c>
      <c r="H26" s="178"/>
      <c r="I26" s="121" t="s">
        <v>339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9" t="s">
        <v>264</v>
      </c>
      <c r="B28" s="180"/>
      <c r="C28" s="181"/>
      <c r="D28" s="181"/>
      <c r="E28" s="182" t="s">
        <v>265</v>
      </c>
      <c r="F28" s="183"/>
      <c r="G28" s="183"/>
      <c r="H28" s="184" t="s">
        <v>266</v>
      </c>
      <c r="I28" s="185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2"/>
      <c r="B30" s="165"/>
      <c r="C30" s="165"/>
      <c r="D30" s="166"/>
      <c r="E30" s="172"/>
      <c r="F30" s="165"/>
      <c r="G30" s="165"/>
      <c r="H30" s="162"/>
      <c r="I30" s="163"/>
      <c r="J30" s="10"/>
      <c r="K30" s="10"/>
      <c r="L30" s="10"/>
    </row>
    <row r="31" spans="1:12" ht="12.75">
      <c r="A31" s="92"/>
      <c r="B31" s="22"/>
      <c r="C31" s="21"/>
      <c r="D31" s="173"/>
      <c r="E31" s="173"/>
      <c r="F31" s="173"/>
      <c r="G31" s="174"/>
      <c r="H31" s="16"/>
      <c r="I31" s="99"/>
      <c r="J31" s="10"/>
      <c r="K31" s="10"/>
      <c r="L31" s="10"/>
    </row>
    <row r="32" spans="1:12" ht="12.75">
      <c r="A32" s="172"/>
      <c r="B32" s="165"/>
      <c r="C32" s="165"/>
      <c r="D32" s="166"/>
      <c r="E32" s="172"/>
      <c r="F32" s="165"/>
      <c r="G32" s="165"/>
      <c r="H32" s="162"/>
      <c r="I32" s="163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2"/>
      <c r="B34" s="165"/>
      <c r="C34" s="165"/>
      <c r="D34" s="166"/>
      <c r="E34" s="172"/>
      <c r="F34" s="165"/>
      <c r="G34" s="165"/>
      <c r="H34" s="162"/>
      <c r="I34" s="163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72"/>
      <c r="B36" s="165"/>
      <c r="C36" s="165"/>
      <c r="D36" s="166"/>
      <c r="E36" s="172"/>
      <c r="F36" s="165"/>
      <c r="G36" s="165"/>
      <c r="H36" s="162"/>
      <c r="I36" s="163"/>
      <c r="J36" s="10"/>
      <c r="K36" s="10"/>
      <c r="L36" s="10"/>
    </row>
    <row r="37" spans="1:12" ht="12.75">
      <c r="A37" s="101"/>
      <c r="B37" s="30"/>
      <c r="C37" s="167"/>
      <c r="D37" s="168"/>
      <c r="E37" s="16"/>
      <c r="F37" s="167"/>
      <c r="G37" s="168"/>
      <c r="H37" s="16"/>
      <c r="I37" s="93"/>
      <c r="J37" s="10"/>
      <c r="K37" s="10"/>
      <c r="L37" s="10"/>
    </row>
    <row r="38" spans="1:12" ht="12.75">
      <c r="A38" s="172"/>
      <c r="B38" s="165"/>
      <c r="C38" s="165"/>
      <c r="D38" s="166"/>
      <c r="E38" s="172"/>
      <c r="F38" s="165"/>
      <c r="G38" s="165"/>
      <c r="H38" s="162"/>
      <c r="I38" s="163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72"/>
      <c r="B40" s="165"/>
      <c r="C40" s="165"/>
      <c r="D40" s="166"/>
      <c r="E40" s="172"/>
      <c r="F40" s="165"/>
      <c r="G40" s="165"/>
      <c r="H40" s="162"/>
      <c r="I40" s="163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2" t="s">
        <v>267</v>
      </c>
      <c r="B44" s="143"/>
      <c r="C44" s="162"/>
      <c r="D44" s="163"/>
      <c r="E44" s="26"/>
      <c r="F44" s="164"/>
      <c r="G44" s="165"/>
      <c r="H44" s="165"/>
      <c r="I44" s="166"/>
      <c r="J44" s="10"/>
      <c r="K44" s="10"/>
      <c r="L44" s="10"/>
    </row>
    <row r="45" spans="1:12" ht="12.75">
      <c r="A45" s="101"/>
      <c r="B45" s="30"/>
      <c r="C45" s="167"/>
      <c r="D45" s="168"/>
      <c r="E45" s="16"/>
      <c r="F45" s="167"/>
      <c r="G45" s="169"/>
      <c r="H45" s="35"/>
      <c r="I45" s="105"/>
      <c r="J45" s="10"/>
      <c r="K45" s="10"/>
      <c r="L45" s="10"/>
    </row>
    <row r="46" spans="1:12" ht="12.75">
      <c r="A46" s="142" t="s">
        <v>268</v>
      </c>
      <c r="B46" s="143"/>
      <c r="C46" s="164" t="s">
        <v>333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2"/>
      <c r="B47" s="22"/>
      <c r="C47" s="129" t="s">
        <v>269</v>
      </c>
      <c r="D47" s="24"/>
      <c r="E47" s="24"/>
      <c r="F47" s="24"/>
      <c r="G47" s="24"/>
      <c r="H47" s="24"/>
      <c r="I47" s="126"/>
      <c r="J47" s="10"/>
      <c r="K47" s="10"/>
      <c r="L47" s="10"/>
    </row>
    <row r="48" spans="1:12" ht="12.75">
      <c r="A48" s="142" t="s">
        <v>270</v>
      </c>
      <c r="B48" s="143"/>
      <c r="C48" s="149" t="s">
        <v>334</v>
      </c>
      <c r="D48" s="145"/>
      <c r="E48" s="146"/>
      <c r="F48" s="24"/>
      <c r="G48" s="131" t="s">
        <v>271</v>
      </c>
      <c r="H48" s="149" t="s">
        <v>335</v>
      </c>
      <c r="I48" s="146"/>
      <c r="J48" s="10"/>
      <c r="K48" s="10"/>
      <c r="L48" s="10"/>
    </row>
    <row r="49" spans="1:12" ht="12.75">
      <c r="A49" s="92"/>
      <c r="B49" s="22"/>
      <c r="C49" s="129"/>
      <c r="D49" s="24"/>
      <c r="E49" s="24"/>
      <c r="F49" s="24"/>
      <c r="G49" s="24"/>
      <c r="H49" s="24"/>
      <c r="I49" s="126"/>
      <c r="J49" s="10"/>
      <c r="K49" s="10"/>
      <c r="L49" s="10"/>
    </row>
    <row r="50" spans="1:12" ht="12.75">
      <c r="A50" s="142" t="s">
        <v>257</v>
      </c>
      <c r="B50" s="143"/>
      <c r="C50" s="144" t="s">
        <v>329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.75">
      <c r="A51" s="92"/>
      <c r="B51" s="22"/>
      <c r="C51" s="24"/>
      <c r="D51" s="24"/>
      <c r="E51" s="24"/>
      <c r="F51" s="24"/>
      <c r="G51" s="24"/>
      <c r="H51" s="24"/>
      <c r="I51" s="126"/>
      <c r="J51" s="10"/>
      <c r="K51" s="10"/>
      <c r="L51" s="10"/>
    </row>
    <row r="52" spans="1:12" ht="12.75">
      <c r="A52" s="147" t="s">
        <v>272</v>
      </c>
      <c r="B52" s="148"/>
      <c r="C52" s="149" t="s">
        <v>336</v>
      </c>
      <c r="D52" s="145"/>
      <c r="E52" s="145"/>
      <c r="F52" s="145"/>
      <c r="G52" s="145"/>
      <c r="H52" s="145"/>
      <c r="I52" s="150"/>
      <c r="J52" s="10"/>
      <c r="K52" s="10"/>
      <c r="L52" s="10"/>
    </row>
    <row r="53" spans="1:12" ht="12.75">
      <c r="A53" s="106"/>
      <c r="B53" s="20"/>
      <c r="C53" s="158" t="s">
        <v>273</v>
      </c>
      <c r="D53" s="158"/>
      <c r="E53" s="158"/>
      <c r="F53" s="158"/>
      <c r="G53" s="158"/>
      <c r="H53" s="158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51" t="s">
        <v>274</v>
      </c>
      <c r="C55" s="152"/>
      <c r="D55" s="152"/>
      <c r="E55" s="152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06"/>
      <c r="B57" s="153" t="s">
        <v>307</v>
      </c>
      <c r="C57" s="154"/>
      <c r="D57" s="154"/>
      <c r="E57" s="154"/>
      <c r="F57" s="154"/>
      <c r="G57" s="154"/>
      <c r="H57" s="154"/>
      <c r="I57" s="108"/>
      <c r="J57" s="10"/>
      <c r="K57" s="10"/>
      <c r="L57" s="10"/>
    </row>
    <row r="58" spans="1:12" ht="12.75">
      <c r="A58" s="106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06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9" t="s">
        <v>277</v>
      </c>
      <c r="H62" s="160"/>
      <c r="I62" s="161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40"/>
      <c r="H63" s="141"/>
      <c r="I63" s="117"/>
      <c r="J63" s="10"/>
      <c r="K63" s="10"/>
      <c r="L63" s="10"/>
    </row>
  </sheetData>
  <sheetProtection/>
  <protectedRanges>
    <protectedRange sqref="H2 I26 I24 A30:I30 A32:I32 A34:D34" name="Range1"/>
    <protectedRange sqref="E2" name="Range1_1"/>
    <protectedRange sqref="C6:D6" name="Range1_2"/>
    <protectedRange sqref="C8:D8 C10:D10 C12:I12 C14:D14 F14:I14 C16:I16" name="Range1_3"/>
    <protectedRange sqref="C18:I18" name="Range1_4"/>
    <protectedRange sqref="C24:G24 C22:F22 C26" name="Range1_5"/>
    <protectedRange sqref="C20:I20" name="Range1_6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1" width="11.140625" style="51" bestFit="1" customWidth="1"/>
    <col min="12" max="16384" width="9.140625" style="51" customWidth="1"/>
  </cols>
  <sheetData>
    <row r="1" spans="1:11" ht="12.75" customHeight="1">
      <c r="A1" s="215" t="s">
        <v>153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340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 ht="12.75" customHeight="1">
      <c r="A3" s="217" t="s">
        <v>337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1">
      <c r="A4" s="220" t="s">
        <v>59</v>
      </c>
      <c r="B4" s="221"/>
      <c r="C4" s="221"/>
      <c r="D4" s="221"/>
      <c r="E4" s="221"/>
      <c r="F4" s="221"/>
      <c r="G4" s="221"/>
      <c r="H4" s="222"/>
      <c r="I4" s="57" t="s">
        <v>278</v>
      </c>
      <c r="J4" s="58" t="s">
        <v>319</v>
      </c>
      <c r="K4" s="59" t="s">
        <v>320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56">
        <v>2</v>
      </c>
      <c r="J5" s="55">
        <v>3</v>
      </c>
      <c r="K5" s="55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2">
        <f>J9+J16+J26+J35+J39</f>
        <v>4020720942</v>
      </c>
      <c r="K8" s="52">
        <f>K9+K16+K26+K35+K39</f>
        <v>6030343557</v>
      </c>
    </row>
    <row r="9" spans="1:11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2">
        <f>SUM(J10:J15)</f>
        <v>2773798</v>
      </c>
      <c r="K9" s="52">
        <f>SUM(K10:K15)</f>
        <v>2701862</v>
      </c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248688</v>
      </c>
      <c r="K11" s="7">
        <v>377058</v>
      </c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</row>
    <row r="13" spans="1:11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2525110</v>
      </c>
      <c r="K14" s="7">
        <v>2324804</v>
      </c>
    </row>
    <row r="15" spans="1:11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2">
        <f>SUM(J17:J25)</f>
        <v>500530465</v>
      </c>
      <c r="K16" s="52">
        <f>SUM(K17:K25)</f>
        <v>475469176</v>
      </c>
    </row>
    <row r="17" spans="1:11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34897405</v>
      </c>
      <c r="K17" s="7">
        <v>34897405</v>
      </c>
    </row>
    <row r="18" spans="1:11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295056641</v>
      </c>
      <c r="K18" s="7">
        <v>73982328</v>
      </c>
    </row>
    <row r="19" spans="1:11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19444006</v>
      </c>
      <c r="K19" s="7">
        <v>19121089</v>
      </c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8180671</v>
      </c>
      <c r="K20" s="7">
        <v>5410956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138"/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4893068</v>
      </c>
      <c r="K22" s="7">
        <v>4893068</v>
      </c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129096179</v>
      </c>
      <c r="K23" s="7">
        <v>106473701</v>
      </c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4000495</v>
      </c>
      <c r="K24" s="7">
        <v>4455734</v>
      </c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>
        <v>4962000</v>
      </c>
      <c r="K25" s="7">
        <v>226234895</v>
      </c>
    </row>
    <row r="26" spans="1:11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2">
        <f>SUM(J27:J34)</f>
        <v>3413105825</v>
      </c>
      <c r="K26" s="52">
        <f>SUM(K27:K34)</f>
        <v>5442381254</v>
      </c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3280050998</v>
      </c>
      <c r="K27" s="7">
        <v>3279864883</v>
      </c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133"/>
      <c r="K29" s="133"/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83747568</v>
      </c>
      <c r="K31" s="7">
        <v>99507092</v>
      </c>
    </row>
    <row r="32" spans="1:11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133">
        <v>49307259</v>
      </c>
      <c r="K32" s="133">
        <v>2063009279</v>
      </c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</row>
    <row r="34" spans="1:11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/>
      <c r="K37" s="7"/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</row>
    <row r="39" spans="1:11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104310854</v>
      </c>
      <c r="K39" s="7">
        <v>109791265</v>
      </c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2">
        <f>J41+J49+J56+J64</f>
        <v>4590048555</v>
      </c>
      <c r="K40" s="52">
        <f>K41+K49+K56+K64</f>
        <v>2338510407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2">
        <f>SUM(J42:J48)</f>
        <v>0</v>
      </c>
      <c r="K41" s="52">
        <f>SUM(K42:K48)</f>
        <v>0</v>
      </c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133"/>
      <c r="K42" s="133"/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133"/>
      <c r="K43" s="133"/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133"/>
      <c r="K44" s="133"/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133"/>
      <c r="K45" s="133"/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133"/>
      <c r="K46" s="133"/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133"/>
      <c r="K47" s="133"/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133"/>
      <c r="K48" s="133"/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2">
        <f>SUM(J50:J55)</f>
        <v>124785923</v>
      </c>
      <c r="K49" s="52">
        <f>SUM(K50:K55)</f>
        <v>49840539</v>
      </c>
    </row>
    <row r="50" spans="1:11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5347819</v>
      </c>
      <c r="K50" s="7">
        <v>6546578</v>
      </c>
    </row>
    <row r="51" spans="1:11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961640</v>
      </c>
      <c r="K51" s="7">
        <v>744327</v>
      </c>
    </row>
    <row r="52" spans="1:11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133"/>
      <c r="K52" s="133"/>
    </row>
    <row r="53" spans="1:11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22487</v>
      </c>
      <c r="K53" s="7">
        <v>24944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14540345</v>
      </c>
      <c r="K54" s="7">
        <v>17083848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103913632</v>
      </c>
      <c r="K55" s="7">
        <v>25440842</v>
      </c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2">
        <f>SUM(J57:J63)</f>
        <v>4451278877</v>
      </c>
      <c r="K56" s="52">
        <f>SUM(K57:K63)</f>
        <v>2282893540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133"/>
      <c r="K57" s="133"/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886973808</v>
      </c>
      <c r="K58" s="7">
        <v>1131456117</v>
      </c>
    </row>
    <row r="59" spans="1:11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133"/>
      <c r="K59" s="133"/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133"/>
      <c r="K60" s="133"/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>
        <v>76677233</v>
      </c>
      <c r="K61" s="7">
        <v>72852760</v>
      </c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3487627836</v>
      </c>
      <c r="K62" s="7">
        <v>1078584663</v>
      </c>
    </row>
    <row r="63" spans="1:11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133"/>
      <c r="K63" s="133"/>
    </row>
    <row r="64" spans="1:11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13983755</v>
      </c>
      <c r="K64" s="7">
        <v>5776328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983245</v>
      </c>
      <c r="K65" s="7">
        <v>222770</v>
      </c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2">
        <f>J7+J8+J40+J65</f>
        <v>8611752742</v>
      </c>
      <c r="K66" s="52">
        <f>K7+K8+K40+K65</f>
        <v>8369076734</v>
      </c>
    </row>
    <row r="67" spans="1:11" ht="12.75">
      <c r="A67" s="226" t="s">
        <v>91</v>
      </c>
      <c r="B67" s="227"/>
      <c r="C67" s="227"/>
      <c r="D67" s="227"/>
      <c r="E67" s="227"/>
      <c r="F67" s="227"/>
      <c r="G67" s="227"/>
      <c r="H67" s="228"/>
      <c r="I67" s="4">
        <v>61</v>
      </c>
      <c r="J67" s="133">
        <v>0</v>
      </c>
      <c r="K67" s="133">
        <v>0</v>
      </c>
    </row>
    <row r="68" spans="1:11" ht="12.75">
      <c r="A68" s="229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9" t="s">
        <v>191</v>
      </c>
      <c r="B69" s="210"/>
      <c r="C69" s="210"/>
      <c r="D69" s="210"/>
      <c r="E69" s="210"/>
      <c r="F69" s="210"/>
      <c r="G69" s="210"/>
      <c r="H69" s="211"/>
      <c r="I69" s="3">
        <v>62</v>
      </c>
      <c r="J69" s="53">
        <f>J70+J71+J72+J78+J79+J82+J85</f>
        <v>8425761567</v>
      </c>
      <c r="K69" s="53">
        <f>K70+K71+K72+K78+K79+K82+K85</f>
        <v>8231814734</v>
      </c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133">
        <v>164000000</v>
      </c>
      <c r="K70" s="133">
        <v>164000000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133">
        <v>36611672</v>
      </c>
      <c r="K71" s="133">
        <v>46166630</v>
      </c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2">
        <f>J73+J74-J75+J76+J77</f>
        <v>7546913586</v>
      </c>
      <c r="K72" s="52">
        <f>K73+K74-K75+K76+K77</f>
        <v>7958992630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133">
        <v>12448675</v>
      </c>
      <c r="K73" s="133">
        <v>12448675</v>
      </c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102685319</v>
      </c>
      <c r="K74" s="7">
        <v>60799274</v>
      </c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102685319</v>
      </c>
      <c r="K75" s="7">
        <v>60799274</v>
      </c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>
        <v>7534464911</v>
      </c>
      <c r="K76" s="7">
        <v>7946543955</v>
      </c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133"/>
      <c r="K77" s="133"/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28454996</v>
      </c>
      <c r="K78" s="7">
        <v>41377805</v>
      </c>
    </row>
    <row r="79" spans="1:11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2">
        <f>J80-J81</f>
        <v>414056393</v>
      </c>
      <c r="K79" s="52">
        <f>K80-K81</f>
        <v>138668661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414056393</v>
      </c>
      <c r="K80" s="7">
        <f>3832028+17445641-K82</f>
        <v>138668661</v>
      </c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133"/>
      <c r="K81" s="133">
        <v>0</v>
      </c>
    </row>
    <row r="82" spans="1:11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2">
        <f>J83-J84</f>
        <v>235724920</v>
      </c>
      <c r="K82" s="52">
        <f>K83-K84</f>
        <v>-117390992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235724920</v>
      </c>
      <c r="K83" s="7">
        <f>RDG!M49</f>
        <v>0</v>
      </c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133"/>
      <c r="K84" s="7">
        <f>RDG!M50</f>
        <v>117390992</v>
      </c>
    </row>
    <row r="85" spans="1:11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133"/>
      <c r="K85" s="133">
        <v>0</v>
      </c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2">
        <f>SUM(J87:J89)</f>
        <v>117534000</v>
      </c>
      <c r="K86" s="52">
        <f>SUM(K87:K89)</f>
        <v>47700487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/>
      <c r="K87" s="7">
        <v>0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133"/>
      <c r="K88" s="133">
        <v>0</v>
      </c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117534000</v>
      </c>
      <c r="K89" s="7">
        <v>47700487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2">
        <f>SUM(J91:J99)</f>
        <v>0</v>
      </c>
      <c r="K90" s="52">
        <f>SUM(K91:K99)</f>
        <v>0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133"/>
      <c r="K91" s="133">
        <v>0</v>
      </c>
    </row>
    <row r="92" spans="1:11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133"/>
      <c r="K92" s="133">
        <v>0</v>
      </c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133"/>
      <c r="K93" s="133">
        <v>0</v>
      </c>
    </row>
    <row r="94" spans="1:11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133"/>
      <c r="K94" s="133">
        <v>0</v>
      </c>
    </row>
    <row r="95" spans="1:11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133"/>
      <c r="K95" s="133">
        <v>0</v>
      </c>
    </row>
    <row r="96" spans="1:11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133"/>
      <c r="K96" s="133">
        <v>0</v>
      </c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133"/>
      <c r="K97" s="133">
        <v>0</v>
      </c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/>
      <c r="K98" s="7">
        <v>0</v>
      </c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133"/>
      <c r="K99" s="133">
        <v>0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2">
        <f>SUM(J101:J112)</f>
        <v>60105617</v>
      </c>
      <c r="K100" s="52">
        <f>SUM(K101:K112)</f>
        <v>63716444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16592212</v>
      </c>
      <c r="K101" s="7">
        <v>23120510</v>
      </c>
    </row>
    <row r="102" spans="1:11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133"/>
      <c r="K102" s="133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133"/>
      <c r="K103" s="133"/>
    </row>
    <row r="104" spans="1:11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24461</v>
      </c>
      <c r="K104" s="7">
        <v>120621</v>
      </c>
    </row>
    <row r="105" spans="1:11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7277610</v>
      </c>
      <c r="K105" s="7">
        <v>4546882</v>
      </c>
    </row>
    <row r="106" spans="1:11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133"/>
      <c r="K106" s="133"/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133"/>
      <c r="K107" s="133"/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7794919</v>
      </c>
      <c r="K108" s="7">
        <v>6873023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6937356</v>
      </c>
      <c r="K109" s="7">
        <v>5976772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>
        <v>21256241</v>
      </c>
      <c r="K110" s="7">
        <v>23076369</v>
      </c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133"/>
      <c r="K111" s="133"/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133">
        <v>222818</v>
      </c>
      <c r="K112" s="133">
        <v>2267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8351558</v>
      </c>
      <c r="K113" s="7">
        <v>25845069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2">
        <f>J69+J86+J90+J100+J113</f>
        <v>8611752742</v>
      </c>
      <c r="K114" s="52">
        <f>K69+K86+K90+K100+K113</f>
        <v>8369076734</v>
      </c>
    </row>
    <row r="115" spans="1:11" ht="12.75">
      <c r="A115" s="237" t="s">
        <v>57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133">
        <v>0</v>
      </c>
      <c r="K115" s="133">
        <v>0</v>
      </c>
    </row>
    <row r="116" spans="1:11" ht="12.75">
      <c r="A116" s="229" t="s">
        <v>310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43"/>
      <c r="J117" s="243"/>
      <c r="K117" s="244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</row>
    <row r="119" spans="1:11" ht="12.75">
      <c r="A119" s="245" t="s">
        <v>9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 ht="12.75">
      <c r="A120" s="248" t="s">
        <v>311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3" spans="9:10" ht="12.75">
      <c r="I123" s="136"/>
      <c r="J123" s="13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J78:K80 J113:K114 J82:K83 J64:K66 J53:K56 J58:K58 J104:K105 J108:K110 J98:K98 J100:K101 J89:K90 J74:K76 J116:K65536 J30:K31 K22:K28 K18:K20 J33:K41 J61:K62 L1:IV65536 J72:K72 J18:J28 J1:K16 J49:K51 J68:K69 J86:K87 K84"/>
    <dataValidation type="whole" operator="greaterThanOrEqual" allowBlank="1" showInputMessage="1" showErrorMessage="1" errorTitle="Pogrešan unos" error="Mogu se unijeti samo cjelobrojne pozitivne vrijednosti." sqref="J102:K103 J111:K112 J91:K97 J73:K73 J32:K32 J77:K77 J81:K81 J17:K17 J99:K99 J88:K88 J70:K70 J29:K29 J59:K60 J63:K63 J52:K52 J106:K107 J115:K115 J42:K48 J57:K57 J67:K67 J84:J85 K85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5" zoomScaleSheetLayoutView="115" zoomScalePageLayoutView="0" workbookViewId="0" topLeftCell="A1">
      <selection activeCell="A1" sqref="A1:M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15" t="s">
        <v>154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50" t="s">
        <v>338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.75">
      <c r="A4" s="251" t="s">
        <v>59</v>
      </c>
      <c r="B4" s="251"/>
      <c r="C4" s="251"/>
      <c r="D4" s="251"/>
      <c r="E4" s="251"/>
      <c r="F4" s="251"/>
      <c r="G4" s="251"/>
      <c r="H4" s="251"/>
      <c r="I4" s="57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53">
        <f>SUM(J8:J9)</f>
        <v>0</v>
      </c>
      <c r="K7" s="53">
        <f>SUM(K8:K9)</f>
        <v>370724973</v>
      </c>
      <c r="L7" s="53">
        <f>SUM(L8:L9)</f>
        <v>0</v>
      </c>
      <c r="M7" s="53">
        <f>SUM(M8:M9)</f>
        <v>32532776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/>
      <c r="K8" s="7">
        <v>6305285</v>
      </c>
      <c r="L8" s="7"/>
      <c r="M8" s="7">
        <v>4979991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/>
      <c r="K9" s="7">
        <v>364419688</v>
      </c>
      <c r="L9" s="7"/>
      <c r="M9" s="7">
        <v>27552785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2">
        <f>J11+J12+J16+J20+J21+J22+J25+J26</f>
        <v>0</v>
      </c>
      <c r="K10" s="52">
        <f>K11+K12+K16+K20+K21+K22+K25+K26</f>
        <v>41049580</v>
      </c>
      <c r="L10" s="52">
        <f>L11+L12+L16+L20+L21+L22+L25+L26</f>
        <v>0</v>
      </c>
      <c r="M10" s="52">
        <f>M11+M12+M16+M20+M21+M22+M25+M26</f>
        <v>-7111876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>
        <v>0</v>
      </c>
      <c r="L11" s="7"/>
      <c r="M11" s="7">
        <v>0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2">
        <f>SUM(J13:J15)</f>
        <v>0</v>
      </c>
      <c r="K12" s="52">
        <f>SUM(K13:K15)</f>
        <v>12515636</v>
      </c>
      <c r="L12" s="52">
        <f>SUM(L13:L15)</f>
        <v>0</v>
      </c>
      <c r="M12" s="52">
        <f>SUM(M13:M15)</f>
        <v>6998220</v>
      </c>
    </row>
    <row r="13" spans="1:13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/>
      <c r="K13" s="7">
        <v>710863</v>
      </c>
      <c r="L13" s="7"/>
      <c r="M13" s="7">
        <v>509276</v>
      </c>
    </row>
    <row r="14" spans="1:13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/>
      <c r="K14" s="7">
        <v>0</v>
      </c>
      <c r="L14" s="7"/>
      <c r="M14" s="7">
        <v>0</v>
      </c>
    </row>
    <row r="15" spans="1:13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/>
      <c r="K15" s="7">
        <v>11804773</v>
      </c>
      <c r="L15" s="7"/>
      <c r="M15" s="7">
        <v>6488944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2">
        <f>SUM(J17:J19)</f>
        <v>0</v>
      </c>
      <c r="K16" s="52">
        <f>SUM(K17:K19)</f>
        <v>17061361</v>
      </c>
      <c r="L16" s="52">
        <f>SUM(L17:L19)</f>
        <v>0</v>
      </c>
      <c r="M16" s="52">
        <f>SUM(M17:M19)</f>
        <v>14855851</v>
      </c>
    </row>
    <row r="17" spans="1:13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/>
      <c r="K17" s="7">
        <v>8949018</v>
      </c>
      <c r="L17" s="7"/>
      <c r="M17" s="7">
        <v>7918916</v>
      </c>
    </row>
    <row r="18" spans="1:13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/>
      <c r="K18" s="7">
        <v>5718717</v>
      </c>
      <c r="L18" s="7"/>
      <c r="M18" s="7">
        <v>4845237</v>
      </c>
    </row>
    <row r="19" spans="1:13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/>
      <c r="K19" s="7">
        <v>2393626</v>
      </c>
      <c r="L19" s="7"/>
      <c r="M19" s="7">
        <v>2091698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/>
      <c r="K20" s="7">
        <v>3238270</v>
      </c>
      <c r="L20" s="7"/>
      <c r="M20" s="7">
        <v>4663039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/>
      <c r="K21" s="7">
        <v>1819643</v>
      </c>
      <c r="L21" s="7"/>
      <c r="M21" s="7">
        <v>-49163438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203616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>
        <v>0</v>
      </c>
      <c r="L23" s="7"/>
      <c r="M23" s="7">
        <v>0</v>
      </c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>
        <v>0</v>
      </c>
      <c r="L24" s="7"/>
      <c r="M24" s="7">
        <v>203616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>
        <v>0</v>
      </c>
      <c r="L25" s="7"/>
      <c r="M25" s="7">
        <v>0</v>
      </c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/>
      <c r="K26" s="7">
        <v>6414670</v>
      </c>
      <c r="L26" s="7"/>
      <c r="M26" s="7">
        <v>15330836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2">
        <f>SUM(J28:J32)</f>
        <v>0</v>
      </c>
      <c r="K27" s="52">
        <f>SUM(K28:K32)</f>
        <v>47594981</v>
      </c>
      <c r="L27" s="52">
        <f>SUM(L28:L32)</f>
        <v>0</v>
      </c>
      <c r="M27" s="52">
        <f>SUM(M28:M32)</f>
        <v>83871</v>
      </c>
    </row>
    <row r="28" spans="1:13" ht="32.25" customHeight="1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/>
      <c r="K28" s="7">
        <v>8295145</v>
      </c>
      <c r="L28" s="7"/>
      <c r="M28" s="7">
        <v>11456198</v>
      </c>
    </row>
    <row r="29" spans="1:13" ht="24.75" customHeight="1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/>
      <c r="K29" s="7">
        <v>27884528</v>
      </c>
      <c r="L29" s="7"/>
      <c r="M29" s="7">
        <v>-11464623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>
        <v>11415308</v>
      </c>
      <c r="L31" s="7"/>
      <c r="M31" s="7">
        <v>81535</v>
      </c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>
        <v>0</v>
      </c>
      <c r="L32" s="7"/>
      <c r="M32" s="7">
        <v>10761</v>
      </c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2">
        <f>SUM(J34:J37)</f>
        <v>0</v>
      </c>
      <c r="K33" s="52">
        <f>SUM(K34:K37)</f>
        <v>260813156</v>
      </c>
      <c r="L33" s="52">
        <f>SUM(L34:L37)</f>
        <v>0</v>
      </c>
      <c r="M33" s="52">
        <f>SUM(M34:M37)</f>
        <v>182962387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>
        <v>205231</v>
      </c>
      <c r="L34" s="7"/>
      <c r="M34" s="7">
        <v>276148</v>
      </c>
    </row>
    <row r="35" spans="1:13" ht="25.5" customHeight="1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/>
      <c r="K35" s="7">
        <v>-15265197</v>
      </c>
      <c r="L35" s="7"/>
      <c r="M35" s="7">
        <v>-5398277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>
        <v>275873122</v>
      </c>
      <c r="L36" s="7"/>
      <c r="M36" s="7">
        <v>188084516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/>
      <c r="K37" s="7">
        <v>0</v>
      </c>
      <c r="L37" s="7"/>
      <c r="M37" s="7">
        <v>0</v>
      </c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>
        <v>0</v>
      </c>
      <c r="L38" s="7"/>
      <c r="M38" s="7">
        <v>0</v>
      </c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>
        <v>0</v>
      </c>
      <c r="L39" s="7"/>
      <c r="M39" s="7">
        <v>0</v>
      </c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>
        <v>0</v>
      </c>
      <c r="L40" s="7"/>
      <c r="M40" s="7">
        <v>0</v>
      </c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>
        <v>0</v>
      </c>
      <c r="L41" s="7"/>
      <c r="M41" s="7">
        <v>0</v>
      </c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2">
        <f>J7+J27+J38+J40</f>
        <v>0</v>
      </c>
      <c r="K42" s="52">
        <f>K7+K27+K38+K40</f>
        <v>418319954</v>
      </c>
      <c r="L42" s="52">
        <f>L7+L27+L38+L40</f>
        <v>0</v>
      </c>
      <c r="M42" s="52">
        <f>M7+M27+M38+M40</f>
        <v>32616647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2">
        <f>J10+J33+J39+J41</f>
        <v>0</v>
      </c>
      <c r="K43" s="52">
        <f>K10+K33+K39+K41</f>
        <v>301862736</v>
      </c>
      <c r="L43" s="52">
        <f>L10+L33+L39+L41</f>
        <v>0</v>
      </c>
      <c r="M43" s="52">
        <f>M10+M33+M39+M41</f>
        <v>175850511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2">
        <f>J42-J43</f>
        <v>0</v>
      </c>
      <c r="K44" s="52">
        <f>K42-K43</f>
        <v>116457218</v>
      </c>
      <c r="L44" s="52">
        <f>L42-L43</f>
        <v>0</v>
      </c>
      <c r="M44" s="52">
        <f>M42-M43</f>
        <v>-143233864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2">
        <f>IF(J42&gt;J43,J42-J43,0)</f>
        <v>0</v>
      </c>
      <c r="K45" s="52">
        <f>IF(K42&gt;K43,K42-K43,0)</f>
        <v>116457218</v>
      </c>
      <c r="L45" s="52">
        <f>IF(L42&gt;L43,L42-L43,0)</f>
        <v>0</v>
      </c>
      <c r="M45" s="52">
        <f>IF(M42&gt;M43,M42-M43,0)</f>
        <v>0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2"/>
      <c r="K46" s="52">
        <f>IF(K43&gt;K42,K43-K42,0)</f>
        <v>0</v>
      </c>
      <c r="L46" s="52">
        <f>IF(L43&gt;L42,L43-L42,0)</f>
        <v>0</v>
      </c>
      <c r="M46" s="52">
        <f>IF(M43&gt;M42,M43-M42,0)</f>
        <v>143233864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/>
      <c r="K47" s="7">
        <v>32535628</v>
      </c>
      <c r="L47" s="7"/>
      <c r="M47" s="7">
        <v>-25842872</v>
      </c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2">
        <f>J44-J47</f>
        <v>0</v>
      </c>
      <c r="K48" s="52">
        <f>K44-K47</f>
        <v>83921590</v>
      </c>
      <c r="L48" s="52">
        <f>L44-L47</f>
        <v>0</v>
      </c>
      <c r="M48" s="52">
        <f>M44-M47</f>
        <v>-117390992</v>
      </c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2">
        <f>IF(J48&gt;0,J48,0)</f>
        <v>0</v>
      </c>
      <c r="K49" s="52">
        <f>IF(K48&gt;0,K48,0)</f>
        <v>83921590</v>
      </c>
      <c r="L49" s="52">
        <f>IF(L48&gt;0,L48,0)</f>
        <v>0</v>
      </c>
      <c r="M49" s="52">
        <f>IF(M48&gt;0,M48,0)</f>
        <v>0</v>
      </c>
    </row>
    <row r="50" spans="1:13" ht="12.75">
      <c r="A50" s="256" t="s">
        <v>220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117390992</v>
      </c>
    </row>
    <row r="51" spans="1:13" ht="12.75" customHeight="1">
      <c r="A51" s="229" t="s">
        <v>312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4"/>
      <c r="J52" s="54"/>
      <c r="K52" s="54"/>
      <c r="L52" s="54"/>
      <c r="M52" s="61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29" t="s">
        <v>189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09" t="s">
        <v>204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/>
      <c r="K56" s="6">
        <f>K48</f>
        <v>83921590</v>
      </c>
      <c r="L56" s="6"/>
      <c r="M56" s="6">
        <f>M48</f>
        <v>-117390992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2">
        <f>SUM(J58:J64)</f>
        <v>0</v>
      </c>
      <c r="K57" s="52">
        <f>SUM(K58:K64)</f>
        <v>1108326</v>
      </c>
      <c r="L57" s="52">
        <f>SUM(L58:L64)</f>
        <v>0</v>
      </c>
      <c r="M57" s="52">
        <f>SUM(M58:M64)</f>
        <v>15759523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24.75" customHeight="1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26.25" customHeight="1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/>
      <c r="K60" s="7">
        <v>1108326</v>
      </c>
      <c r="L60" s="7"/>
      <c r="M60" s="7">
        <v>15759523</v>
      </c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>
        <v>590449</v>
      </c>
      <c r="L65" s="7"/>
      <c r="M65" s="7">
        <v>2836714</v>
      </c>
    </row>
    <row r="66" spans="1:13" ht="24" customHeight="1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2">
        <f>J57-J65</f>
        <v>0</v>
      </c>
      <c r="K66" s="52">
        <f>K57-K65</f>
        <v>517877</v>
      </c>
      <c r="L66" s="52">
        <f>L57-L65</f>
        <v>0</v>
      </c>
      <c r="M66" s="52">
        <f>M57-M65</f>
        <v>12922809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0">
        <f>J56+J66</f>
        <v>0</v>
      </c>
      <c r="K67" s="60">
        <f>K56+K66</f>
        <v>84439467</v>
      </c>
      <c r="L67" s="60">
        <f>L56+L66</f>
        <v>0</v>
      </c>
      <c r="M67" s="60">
        <f>M56+M66</f>
        <v>-104468183</v>
      </c>
    </row>
    <row r="68" spans="1:13" ht="12.75" customHeight="1">
      <c r="A68" s="263" t="s">
        <v>313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188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2.75">
      <c r="A71" s="260" t="s">
        <v>235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1" customWidth="1"/>
    <col min="10" max="10" width="11.140625" style="51" bestFit="1" customWidth="1"/>
    <col min="11" max="11" width="10.57421875" style="51" customWidth="1"/>
    <col min="12" max="12" width="9.140625" style="51" customWidth="1"/>
    <col min="13" max="13" width="11.7109375" style="51" bestFit="1" customWidth="1"/>
    <col min="14" max="16384" width="9.140625" style="51" customWidth="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341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 customHeight="1">
      <c r="A3" s="267" t="s">
        <v>338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1.7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319</v>
      </c>
      <c r="K4" s="66" t="s">
        <v>320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7">
        <v>2</v>
      </c>
      <c r="J5" s="68" t="s">
        <v>283</v>
      </c>
      <c r="K5" s="68" t="s">
        <v>284</v>
      </c>
    </row>
    <row r="6" spans="1:11" ht="12.75">
      <c r="A6" s="229" t="s">
        <v>156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3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7">
        <v>116457219</v>
      </c>
      <c r="K7" s="7">
        <v>-143233864</v>
      </c>
      <c r="M7" s="134"/>
    </row>
    <row r="8" spans="1:13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7">
        <v>3238270</v>
      </c>
      <c r="K8" s="7">
        <v>4663039</v>
      </c>
      <c r="M8" s="134"/>
    </row>
    <row r="9" spans="1:13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7">
        <v>0</v>
      </c>
      <c r="K9" s="7">
        <v>13508418</v>
      </c>
      <c r="M9" s="134"/>
    </row>
    <row r="10" spans="1:13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7">
        <v>0</v>
      </c>
      <c r="K10" s="7">
        <v>0</v>
      </c>
      <c r="M10" s="134"/>
    </row>
    <row r="11" spans="1:13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7">
        <v>0</v>
      </c>
      <c r="K11" s="7">
        <v>0</v>
      </c>
      <c r="M11" s="134"/>
    </row>
    <row r="12" spans="1:13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7">
        <v>0</v>
      </c>
      <c r="K12" s="7">
        <v>164801951</v>
      </c>
      <c r="M12" s="134"/>
    </row>
    <row r="13" spans="1:13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52">
        <f>SUM(J7:J12)</f>
        <v>119695489</v>
      </c>
      <c r="K13" s="52">
        <f>SUM(K7:K12)</f>
        <v>39739544</v>
      </c>
      <c r="M13" s="134"/>
    </row>
    <row r="14" spans="1:13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7">
        <v>25552477</v>
      </c>
      <c r="K14" s="7">
        <v>0</v>
      </c>
      <c r="M14" s="134"/>
    </row>
    <row r="15" spans="1:13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7">
        <v>2285781</v>
      </c>
      <c r="K15" s="7">
        <v>38638145</v>
      </c>
      <c r="M15" s="134"/>
    </row>
    <row r="16" spans="1:13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>
        <v>0</v>
      </c>
      <c r="K16" s="7">
        <v>0</v>
      </c>
      <c r="M16" s="134"/>
    </row>
    <row r="17" spans="1:13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>
        <v>104401017</v>
      </c>
      <c r="K17" s="7">
        <v>0</v>
      </c>
      <c r="M17" s="134"/>
    </row>
    <row r="18" spans="1:13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2">
        <f>SUM(J14:J17)</f>
        <v>132239275</v>
      </c>
      <c r="K18" s="52">
        <f>SUM(K14:K17)</f>
        <v>38638145</v>
      </c>
      <c r="M18" s="134"/>
    </row>
    <row r="19" spans="1:13" ht="21.75" customHeight="1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52">
        <f>IF(J13&gt;J18,J13-J18,0)</f>
        <v>0</v>
      </c>
      <c r="K19" s="52">
        <f>IF(K13&gt;K18,K13-K18,0)</f>
        <v>1101399</v>
      </c>
      <c r="M19" s="134"/>
    </row>
    <row r="20" spans="1:13" ht="24" customHeight="1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52">
        <f>IF(J18&gt;J13,J18-J13,0)</f>
        <v>12543786</v>
      </c>
      <c r="K20" s="52">
        <f>IF(K18&gt;K13,K18-K13,0)</f>
        <v>0</v>
      </c>
      <c r="M20" s="134"/>
    </row>
    <row r="21" spans="1:13" ht="12.75">
      <c r="A21" s="229" t="s">
        <v>159</v>
      </c>
      <c r="B21" s="240"/>
      <c r="C21" s="240"/>
      <c r="D21" s="240"/>
      <c r="E21" s="240"/>
      <c r="F21" s="240"/>
      <c r="G21" s="240"/>
      <c r="H21" s="240"/>
      <c r="I21" s="274"/>
      <c r="J21" s="274"/>
      <c r="K21" s="275"/>
      <c r="M21" s="134"/>
    </row>
    <row r="22" spans="1:13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7">
        <v>420857</v>
      </c>
      <c r="K22" s="7">
        <v>8820</v>
      </c>
      <c r="M22" s="134"/>
    </row>
    <row r="23" spans="1:13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7">
        <v>0</v>
      </c>
      <c r="K23" s="7">
        <v>934715</v>
      </c>
      <c r="M23" s="134"/>
    </row>
    <row r="24" spans="1:13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7">
        <v>8928746</v>
      </c>
      <c r="K24" s="7">
        <v>123242036</v>
      </c>
      <c r="M24" s="134"/>
    </row>
    <row r="25" spans="1:13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7">
        <v>4362694</v>
      </c>
      <c r="K25" s="7">
        <v>70889</v>
      </c>
      <c r="M25" s="134"/>
    </row>
    <row r="26" spans="1:13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7">
        <v>248715497</v>
      </c>
      <c r="K26" s="7">
        <v>2033800521</v>
      </c>
      <c r="M26" s="134"/>
    </row>
    <row r="27" spans="1:13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52">
        <f>SUM(J22:J26)</f>
        <v>262427794</v>
      </c>
      <c r="K27" s="52">
        <f>SUM(K22:K26)</f>
        <v>2158056981</v>
      </c>
      <c r="M27" s="134"/>
    </row>
    <row r="28" spans="1:13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7">
        <v>0</v>
      </c>
      <c r="K28" s="7">
        <v>-332143</v>
      </c>
      <c r="M28" s="134"/>
    </row>
    <row r="29" spans="1:13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7">
        <v>0</v>
      </c>
      <c r="K29" s="7">
        <v>0</v>
      </c>
      <c r="M29" s="134"/>
    </row>
    <row r="30" spans="1:13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7">
        <v>242704914</v>
      </c>
      <c r="K30" s="7">
        <v>2156231879</v>
      </c>
      <c r="M30" s="134"/>
    </row>
    <row r="31" spans="1:13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52">
        <f>SUM(J28:J30)</f>
        <v>242704914</v>
      </c>
      <c r="K31" s="52">
        <f>SUM(K28:K30)</f>
        <v>2155899736</v>
      </c>
      <c r="M31" s="134"/>
    </row>
    <row r="32" spans="1:13" ht="25.5" customHeight="1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52">
        <f>IF(J27&gt;J31,J27-J31,0)</f>
        <v>19722880</v>
      </c>
      <c r="K32" s="52">
        <f>IF(K27&gt;K31,K27-K31,0)</f>
        <v>2157245</v>
      </c>
      <c r="M32" s="134"/>
    </row>
    <row r="33" spans="1:13" ht="25.5" customHeight="1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52">
        <v>0</v>
      </c>
      <c r="K33" s="52">
        <v>0</v>
      </c>
      <c r="M33" s="134"/>
    </row>
    <row r="34" spans="1:13" ht="12.75">
      <c r="A34" s="229" t="s">
        <v>160</v>
      </c>
      <c r="B34" s="240"/>
      <c r="C34" s="240"/>
      <c r="D34" s="240"/>
      <c r="E34" s="240"/>
      <c r="F34" s="240"/>
      <c r="G34" s="240"/>
      <c r="H34" s="240"/>
      <c r="I34" s="274"/>
      <c r="J34" s="274"/>
      <c r="K34" s="275"/>
      <c r="M34" s="134"/>
    </row>
    <row r="35" spans="1:13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7">
        <v>419943</v>
      </c>
      <c r="K35" s="7">
        <v>552544</v>
      </c>
      <c r="M35" s="134"/>
    </row>
    <row r="36" spans="1:13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7">
        <v>6400000</v>
      </c>
      <c r="K36" s="7">
        <v>700000</v>
      </c>
      <c r="M36" s="134"/>
    </row>
    <row r="37" spans="1:13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7">
        <v>76628</v>
      </c>
      <c r="K37" s="7">
        <v>91382</v>
      </c>
      <c r="M37" s="134"/>
    </row>
    <row r="38" spans="1:13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52">
        <f>SUM(J35:J37)</f>
        <v>6896571</v>
      </c>
      <c r="K38" s="52">
        <f>SUM(K35:K37)</f>
        <v>1343926</v>
      </c>
      <c r="M38" s="134"/>
    </row>
    <row r="39" spans="1:13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7">
        <v>3900000</v>
      </c>
      <c r="K39" s="7">
        <v>600000</v>
      </c>
      <c r="M39" s="134"/>
    </row>
    <row r="40" spans="1:13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7">
        <v>0</v>
      </c>
      <c r="K40" s="7">
        <v>490171</v>
      </c>
      <c r="M40" s="134"/>
    </row>
    <row r="41" spans="1:13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7">
        <v>0</v>
      </c>
      <c r="K41" s="7">
        <v>0</v>
      </c>
      <c r="M41" s="134"/>
    </row>
    <row r="42" spans="1:13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7">
        <v>0</v>
      </c>
      <c r="K42" s="7">
        <v>0</v>
      </c>
      <c r="M42" s="134"/>
    </row>
    <row r="43" spans="1:13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7">
        <v>1589</v>
      </c>
      <c r="K43" s="7">
        <v>78128</v>
      </c>
      <c r="M43" s="134"/>
    </row>
    <row r="44" spans="1:13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52">
        <f>SUM(J39:J43)</f>
        <v>3901589</v>
      </c>
      <c r="K44" s="52">
        <f>SUM(K39:K43)</f>
        <v>1168299</v>
      </c>
      <c r="M44" s="134"/>
    </row>
    <row r="45" spans="1:13" ht="27" customHeight="1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52">
        <f>IF(J38&gt;J44,J38-J44,0)</f>
        <v>2994982</v>
      </c>
      <c r="K45" s="52">
        <f>IF(K38&gt;K44,K38-K44,0)</f>
        <v>175627</v>
      </c>
      <c r="M45" s="134"/>
    </row>
    <row r="46" spans="1:13" ht="27" customHeight="1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52">
        <f>IF(J44&gt;J38,J44-J38,0)</f>
        <v>0</v>
      </c>
      <c r="K46" s="52">
        <f>IF(K44&gt;K38,K44-K38,0)</f>
        <v>0</v>
      </c>
      <c r="M46" s="134"/>
    </row>
    <row r="47" spans="1:13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52">
        <f>IF(J19-J20+J32-J33+J45-J46&gt;0,J19-J20+J32-J33+J45-J46,0)</f>
        <v>10174076</v>
      </c>
      <c r="K47" s="52">
        <f>IF(K19-K20+K32-K33+K45-K46&gt;0,K19-K20+K32-K33+K45-K46,0)</f>
        <v>3434271</v>
      </c>
      <c r="M47" s="134"/>
    </row>
    <row r="48" spans="1:13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  <c r="M48" s="134"/>
    </row>
    <row r="49" spans="1:13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7">
        <v>3809679</v>
      </c>
      <c r="K49" s="7">
        <v>2342057</v>
      </c>
      <c r="M49" s="134"/>
    </row>
    <row r="50" spans="1:13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7">
        <v>10174076</v>
      </c>
      <c r="K50" s="7">
        <v>3434271</v>
      </c>
      <c r="M50" s="134"/>
    </row>
    <row r="51" spans="1:13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7"/>
      <c r="K51" s="7"/>
      <c r="M51" s="134"/>
    </row>
    <row r="52" spans="1:13" ht="12.75">
      <c r="A52" s="245" t="s">
        <v>177</v>
      </c>
      <c r="B52" s="246"/>
      <c r="C52" s="246"/>
      <c r="D52" s="246"/>
      <c r="E52" s="246"/>
      <c r="F52" s="246"/>
      <c r="G52" s="246"/>
      <c r="H52" s="246"/>
      <c r="I52" s="4">
        <v>44</v>
      </c>
      <c r="J52" s="60">
        <f>J49+J50-J51</f>
        <v>13983755</v>
      </c>
      <c r="K52" s="60">
        <f>K49+K50-K51</f>
        <v>5776328</v>
      </c>
      <c r="M52" s="134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allowBlank="1" sqref="L1:IV65536 A1:I65536 J1:K6 J13:K65536"/>
    <dataValidation type="whole" operator="notEqual" allowBlank="1" showInputMessage="1" showErrorMessage="1" errorTitle="Pogrešan unos" error="Mogu se unijeti samo cjelobrojne vrijednosti." sqref="J7:K12">
      <formula1>9999999998</formula1>
    </dataValidation>
  </dataValidations>
  <printOptions/>
  <pageMargins left="0.6299212598425197" right="0.2362204724409449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1.7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319</v>
      </c>
      <c r="K4" s="66" t="s">
        <v>320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71">
        <v>2</v>
      </c>
      <c r="J5" s="72" t="s">
        <v>283</v>
      </c>
      <c r="K5" s="72" t="s">
        <v>284</v>
      </c>
    </row>
    <row r="6" spans="1:11" ht="12.75">
      <c r="A6" s="229" t="s">
        <v>156</v>
      </c>
      <c r="B6" s="240"/>
      <c r="C6" s="240"/>
      <c r="D6" s="240"/>
      <c r="E6" s="240"/>
      <c r="F6" s="240"/>
      <c r="G6" s="240"/>
      <c r="H6" s="240"/>
      <c r="I6" s="274"/>
      <c r="J6" s="274"/>
      <c r="K6" s="275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2" t="s">
        <v>108</v>
      </c>
      <c r="B20" s="279"/>
      <c r="C20" s="279"/>
      <c r="D20" s="279"/>
      <c r="E20" s="279"/>
      <c r="F20" s="279"/>
      <c r="G20" s="279"/>
      <c r="H20" s="280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26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9" t="s">
        <v>159</v>
      </c>
      <c r="B22" s="240"/>
      <c r="C22" s="240"/>
      <c r="D22" s="240"/>
      <c r="E22" s="240"/>
      <c r="F22" s="240"/>
      <c r="G22" s="240"/>
      <c r="H22" s="240"/>
      <c r="I22" s="274"/>
      <c r="J22" s="274"/>
      <c r="K22" s="275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9" t="s">
        <v>160</v>
      </c>
      <c r="B35" s="240"/>
      <c r="C35" s="240"/>
      <c r="D35" s="240"/>
      <c r="E35" s="240"/>
      <c r="F35" s="240"/>
      <c r="G35" s="240"/>
      <c r="H35" s="240"/>
      <c r="I35" s="274">
        <v>0</v>
      </c>
      <c r="J35" s="274"/>
      <c r="K35" s="275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6" t="s">
        <v>177</v>
      </c>
      <c r="B53" s="227"/>
      <c r="C53" s="227"/>
      <c r="D53" s="227"/>
      <c r="E53" s="227"/>
      <c r="F53" s="227"/>
      <c r="G53" s="227"/>
      <c r="H53" s="22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6384" width="9.140625" style="75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74"/>
    </row>
    <row r="2" spans="1:12" ht="15">
      <c r="A2" s="42"/>
      <c r="B2" s="73"/>
      <c r="C2" s="299" t="s">
        <v>282</v>
      </c>
      <c r="D2" s="299"/>
      <c r="E2" s="135" t="s">
        <v>342</v>
      </c>
      <c r="F2" s="43" t="s">
        <v>250</v>
      </c>
      <c r="G2" s="300" t="s">
        <v>343</v>
      </c>
      <c r="H2" s="301"/>
      <c r="I2" s="73"/>
      <c r="J2" s="73"/>
      <c r="K2" s="73"/>
      <c r="L2" s="76"/>
    </row>
    <row r="3" spans="1:11" ht="21.75">
      <c r="A3" s="302" t="s">
        <v>59</v>
      </c>
      <c r="B3" s="302"/>
      <c r="C3" s="302"/>
      <c r="D3" s="302"/>
      <c r="E3" s="302"/>
      <c r="F3" s="302"/>
      <c r="G3" s="302"/>
      <c r="H3" s="302"/>
      <c r="I3" s="79" t="s">
        <v>305</v>
      </c>
      <c r="J3" s="80" t="s">
        <v>150</v>
      </c>
      <c r="K3" s="80" t="s">
        <v>151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82">
        <v>2</v>
      </c>
      <c r="J4" s="81" t="s">
        <v>283</v>
      </c>
      <c r="K4" s="81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4">
        <v>1</v>
      </c>
      <c r="J5" s="6">
        <f>Bilanca!J70</f>
        <v>164000000</v>
      </c>
      <c r="K5" s="6">
        <f>Bilanca!K70</f>
        <v>164000000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4">
        <v>2</v>
      </c>
      <c r="J6" s="7">
        <f>Bilanca!J71</f>
        <v>36611672</v>
      </c>
      <c r="K6" s="7">
        <f>Bilanca!K71</f>
        <v>46166630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4">
        <v>3</v>
      </c>
      <c r="J7" s="46">
        <f>Bilanca!J72</f>
        <v>7546913586</v>
      </c>
      <c r="K7" s="46">
        <f>Bilanca!K72</f>
        <v>7958992630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4">
        <v>4</v>
      </c>
      <c r="J8" s="46">
        <f>Bilanca!J79</f>
        <v>414056393</v>
      </c>
      <c r="K8" s="46">
        <f>Bilanca!K79</f>
        <v>138668661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4">
        <v>5</v>
      </c>
      <c r="J9" s="46">
        <f>Bilanca!J82</f>
        <v>235724920</v>
      </c>
      <c r="K9" s="46">
        <f>Bilanca!K82</f>
        <v>-117390992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4">
        <v>6</v>
      </c>
      <c r="J10" s="46"/>
      <c r="K10" s="46"/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4">
        <v>7</v>
      </c>
      <c r="J11" s="46"/>
      <c r="K11" s="46"/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4">
        <v>8</v>
      </c>
      <c r="J12" s="46">
        <f>Bilanca!J78</f>
        <v>28454996</v>
      </c>
      <c r="K12" s="46">
        <f>Bilanca!K78</f>
        <v>41377805</v>
      </c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4">
        <v>9</v>
      </c>
      <c r="J13" s="46"/>
      <c r="K13" s="46"/>
    </row>
    <row r="14" spans="1:11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44">
        <v>10</v>
      </c>
      <c r="J14" s="77">
        <f>SUM(J5:J13)</f>
        <v>8425761567</v>
      </c>
      <c r="K14" s="77">
        <f>SUM(K5:K13)</f>
        <v>8231814734</v>
      </c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44">
        <v>11</v>
      </c>
      <c r="J15" s="46"/>
      <c r="K15" s="46"/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4">
        <v>12</v>
      </c>
      <c r="J16" s="46"/>
      <c r="K16" s="46"/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4">
        <v>13</v>
      </c>
      <c r="J17" s="46"/>
      <c r="K17" s="46"/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4">
        <v>14</v>
      </c>
      <c r="J18" s="46"/>
      <c r="K18" s="46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4">
        <v>15</v>
      </c>
      <c r="J19" s="46"/>
      <c r="K19" s="46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4">
        <v>16</v>
      </c>
      <c r="J20" s="46"/>
      <c r="K20" s="46"/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44">
        <v>17</v>
      </c>
      <c r="J21" s="78">
        <f>SUM(J15:J20)</f>
        <v>0</v>
      </c>
      <c r="K21" s="78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7">
        <v>18</v>
      </c>
      <c r="J23" s="45"/>
      <c r="K23" s="45"/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8">
        <v>19</v>
      </c>
      <c r="J24" s="78"/>
      <c r="K24" s="78"/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316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Radulović</cp:lastModifiedBy>
  <cp:lastPrinted>2017-02-21T14:25:07Z</cp:lastPrinted>
  <dcterms:created xsi:type="dcterms:W3CDTF">2008-10-17T11:51:54Z</dcterms:created>
  <dcterms:modified xsi:type="dcterms:W3CDTF">2018-02-26T12:29:28Z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