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<sst xmlns="http://schemas.openxmlformats.org/spreadsheetml/2006/main" count="406" uniqueCount="351">
  <si>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</si>
  <si>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</si>
  <si>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</si>
  <si>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</si>
  <si>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</si>
  <si>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</si>
  <si>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</si>
  <si>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</si>
  <si>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</si>
  <si>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</si>
  <si>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</si>
  <si>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</si>
  <si>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</si>
  <si>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</si>
  <si>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</si>
  <si>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</si>
  <si>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</si>
  <si>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</si>
  <si>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</si>
  <si>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</si>
  <si>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</si>
  <si>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</si>
  <si>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</si>
  <si>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</si>
  <si>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</si>
  <si>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</si>
  <si>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</si>
  <si>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</si>
  <si>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</si>
  <si>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</si>
  <si>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</si>
  <si>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</si>
  <si>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</si>
  <si>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</si>
  <si>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</si>
  <si>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</si>
  <si>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</si>
  <si>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</si>
  <si>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</si>
  <si>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</si>
  <si>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</si>
  <si>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</si>
  <si>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</si>
  <si>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</si>
  <si>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</si>
  <si>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</si>
  <si>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</si>
  <si>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</si>
  <si>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</si>
  <si>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</si>
  <si>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</si>
  <si>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</si>
  <si>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</si>
  <si>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</si>
  <si>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</si>
  <si>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</si>
  <si>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</si>
  <si>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</si>
  <si>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</si>
  <si>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</si>
  <si>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</si>
  <si>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</si>
  <si>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</si>
  <si>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</si>
  <si>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</si>
  <si>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</si>
  <si>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</si>
  <si>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</si>
  <si>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</si>
  <si>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</si>
  <si>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</si>
  <si>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</si>
  <si>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</si>
  <si>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</si>
  <si>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</si>
  <si>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</si>
  <si>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</si>
  <si>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</si>
  <si>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</si>
  <si>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</si>
  <si>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</si>
  <si>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</si>
  <si>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</si>
  <si>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</si>
  <si>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</si>
  <si>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</si>
  <si>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</si>
  <si>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</si>
  <si>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</si>
  <si>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</si>
  <si>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</si>
  <si>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</si>
  <si>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</si>
  <si>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</si>
  <si>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</si>
  <si>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</si>
  <si>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</si>
  <si>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</si>
  <si>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</si>
  <si>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</si>
  <si>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</si>
  <si>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</si>
  <si>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</si>
  <si>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</si>
  <si>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</si>
  <si>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</si>
  <si>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</si>
  <si>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</si>
  <si>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</si>
  <si>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</si>
  <si>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</si>
  <si>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</si>
  <si>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</si>
  <si>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</si>
  <si>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</si>
  <si>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</si>
  <si>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</si>
  <si>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</si>
  <si>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</si>
  <si>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</si>
  <si>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</si>
  <si>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</si>
  <si>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</si>
  <si>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</si>
  <si>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</si>
  <si>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</si>
  <si>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</si>
  <si>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</si>
  <si>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</si>
  <si>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</si>
  <si>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</si>
  <si>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</si>
  <si>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</si>
  <si>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</si>
  <si>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</si>
  <si>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</si>
  <si>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</si>
  <si>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</si>
  <si>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</si>
  <si>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</si>
  <si>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</si>
  <si>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</si>
  <si>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</si>
  <si>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</si>
  <si>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</si>
  <si>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</si>
  <si>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</si>
  <si>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</si>
  <si>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</si>
  <si>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</si>
  <si>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</si>
  <si>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</si>
  <si>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</si>
  <si>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</si>
  <si>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</si>
  <si>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</si>
  <si>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</si>
  <si>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</si>
  <si>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</si>
  <si>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</si>
  <si>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</si>
  <si>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</si>
  <si>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</si>
  <si>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</si>
  <si>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</si>
  <si>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</si>
  <si>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</si>
  <si>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</si>
  <si>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</si>
  <si>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</si>
  <si>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</si>
  <si>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</si>
  <si>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</si>
  <si>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</si>
  <si>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</si>
  <si>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</si>
  <si>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</si>
  <si>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</si>
  <si>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</si>
  <si>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</si>
  <si>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</si>
  <si>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</si>
  <si>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</si>
  <si>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</si>
  <si>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</si>
  <si>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</si>
  <si>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</si>
  <si>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</si>
  <si>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</si>
  <si>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</si>
  <si>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</si>
  <si>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</si>
  <si>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</si>
  <si>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</si>
  <si>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</si>
  <si>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</si>
  <si>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</si>
  <si>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</si>
  <si>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</si>
  <si>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</si>
  <si>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</si>
  <si>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</si>
  <si>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</si>
  <si>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</si>
  <si>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</si>
  <si>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</si>
  <si>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</si>
  <si>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</si>
  <si>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</si>
  <si>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</si>
  <si>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</si>
  <si>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</si>
  <si>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</si>
  <si>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</si>
  <si>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</si>
  <si>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</si>
  <si>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</si>
  <si>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</si>
  <si>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</si>
  <si>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</si>
  <si>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</si>
  <si>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</si>
  <si>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</si>
  <si>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</si>
  <si>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</si>
  <si>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</si>
  <si>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</si>
  <si>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</si>
  <si>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</si>
  <si>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</si>
  <si>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</si>
  <si>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</si>
  <si>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</si>
  <si>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</si>
  <si>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</si>
  <si>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</si>
  <si>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</si>
  <si>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</si>
  <si>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</si>
  <si>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</si>
  <si>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</si>
  <si>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</si>
  <si>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</si>
  <si>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</si>
  <si>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</si>
  <si>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</si>
  <si>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</si>
  <si>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</si>
  <si>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</si>
  <si>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</si>
  <si>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</si>
  <si>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</si>
  <si>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</si>
  <si>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</si>
  <si>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</si>
  <si>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</si>
  <si>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</si>
  <si>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</si>
  <si>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</si>
  <si>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</si>
  <si>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</si>
  <si>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</si>
  <si>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</si>
  <si>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</si>
  <si>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</si>
  <si>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</si>
  <si>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</si>
  <si>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</si>
  <si>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</si>
  <si>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</si>
  <si>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</si>
  <si>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</si>
  <si>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</si>
  <si>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</si>
  <si>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</si>
  <si>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</si>
  <si>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</si>
  <si>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</si>
  <si>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</si>
  <si>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</si>
  <si>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</si>
  <si>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</si>
  <si>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</si>
  <si>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</si>
  <si>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</si>
  <si>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</si>
  <si>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</si>
  <si>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</si>
  <si>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</si>
  <si>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</si>
  <si>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</si>
  <si>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</si>
  <si>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</si>
  <si>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</si>
  <si>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</si>
  <si>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</si>
  <si>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</si>
  <si>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</si>
  <si>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</si>
  <si>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</si>
  <si>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</si>
  <si>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</si>
  <si>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</si>
  <si>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</si>
  <si>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</si>
  <si>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</si>
  <si>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</si>
  <si>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</si>
  <si>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</si>
  <si>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</si>
  <si>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</si>
  <si>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</si>
  <si>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</si>
  <si>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</si>
  <si>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</si>
  <si>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</si>
  <si>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</si>
  <si>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</si>
  <si>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</si>
  <si>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</si>
  <si>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</si>
  <si>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</si>
  <si>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</si>
  <si>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</si>
  <si>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</si>
  <si>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</si>
  <si>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</si>
  <si>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</si>
  <si>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</si>
  <si>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</si>
  <si>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</si>
  <si>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</si>
  <si>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</si>
  <si>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ADRIA RESORTS d.o.o.</t>
  </si>
  <si>
    <t>ROVINJ, OBALA VLADIMIRA NAZORA 1</t>
  </si>
  <si>
    <t>01537733</t>
  </si>
  <si>
    <t>CROATIA osiguranje d.d.</t>
  </si>
  <si>
    <t>ZAGREB, MIRAMARSKA 22</t>
  </si>
  <si>
    <t>03276147</t>
  </si>
  <si>
    <t>ABILIA d.o.o.</t>
  </si>
  <si>
    <t>01788493</t>
  </si>
  <si>
    <t>7010</t>
  </si>
  <si>
    <t>Palinec Vitomir</t>
  </si>
  <si>
    <t>052 801 118</t>
  </si>
  <si>
    <t>052 811 284</t>
  </si>
  <si>
    <t>mr. Vlahović Ante</t>
  </si>
  <si>
    <t>Obveznik: ADRIS GRUPA d.d.</t>
  </si>
  <si>
    <t>1.10.2017.</t>
  </si>
  <si>
    <t>31.12.2017.</t>
  </si>
  <si>
    <t>stanje na dan 31.12.2017.</t>
  </si>
  <si>
    <t>u razdoblju 01.10.2017.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</si>
</sst>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Fill="1" applyBorder="1" applyAlignment="1" applyProtection="1">
      <alignment/>
      <protection hidden="1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3" fontId="54" fillId="0" borderId="10" xfId="54" applyNumberFormat="1" applyFont="1" applyFill="1" applyBorder="1" applyAlignment="1">
      <alignment horizontal="right" wrapText="1"/>
      <protection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36" applyNumberForma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4" fillId="0" borderId="27" xfId="36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POD" xfId="52"/>
    <cellStyle name="Normal_TFI-POD 2" xfId="53"/>
    <cellStyle name="Normalno 2" xfId="54"/>
    <cellStyle name="Normalno 3" xfId="55"/>
    <cellStyle name="Obično_Knjiga2" xfId="56"/>
    <cellStyle name="Percent" xfId="57"/>
    <cellStyle name="Povezana ćelija" xfId="58"/>
    <cellStyle name="Followed Hyperlink" xfId="59"/>
    <cellStyle name="Provjera ćelije" xfId="60"/>
    <cellStyle name="Style 1" xfId="61"/>
    <cellStyle name="Style 1 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9" t="s">
        <v>248</v>
      </c>
      <c r="B1" s="150"/>
      <c r="C1" s="15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20" t="s">
        <v>347</v>
      </c>
      <c r="F2" s="12"/>
      <c r="G2" s="13" t="s">
        <v>250</v>
      </c>
      <c r="H2" s="120" t="s">
        <v>348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71" t="s">
        <v>323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26"/>
      <c r="D7" s="126"/>
      <c r="E7" s="29"/>
      <c r="F7" s="29"/>
      <c r="G7" s="29"/>
      <c r="H7" s="29"/>
      <c r="I7" s="93"/>
      <c r="J7" s="10"/>
      <c r="K7" s="10"/>
      <c r="L7" s="10"/>
    </row>
    <row r="8" spans="1:12" ht="12.75">
      <c r="A8" s="198" t="s">
        <v>252</v>
      </c>
      <c r="B8" s="199"/>
      <c r="C8" s="171" t="s">
        <v>324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127"/>
      <c r="D9" s="128"/>
      <c r="E9" s="16"/>
      <c r="F9" s="16"/>
      <c r="G9" s="16"/>
      <c r="H9" s="16"/>
      <c r="I9" s="95"/>
      <c r="J9" s="10"/>
      <c r="K9" s="10"/>
      <c r="L9" s="10"/>
    </row>
    <row r="10" spans="1:12" ht="12.75">
      <c r="A10" s="135" t="s">
        <v>253</v>
      </c>
      <c r="B10" s="190"/>
      <c r="C10" s="171" t="s">
        <v>325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63" t="s">
        <v>326</v>
      </c>
      <c r="D12" s="187"/>
      <c r="E12" s="187"/>
      <c r="F12" s="187"/>
      <c r="G12" s="187"/>
      <c r="H12" s="187"/>
      <c r="I12" s="143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88">
        <v>52210</v>
      </c>
      <c r="D14" s="189"/>
      <c r="E14" s="126"/>
      <c r="F14" s="163" t="s">
        <v>327</v>
      </c>
      <c r="G14" s="187"/>
      <c r="H14" s="187"/>
      <c r="I14" s="143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63" t="s">
        <v>328</v>
      </c>
      <c r="D16" s="187"/>
      <c r="E16" s="187"/>
      <c r="F16" s="187"/>
      <c r="G16" s="187"/>
      <c r="H16" s="187"/>
      <c r="I16" s="143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83" t="s">
        <v>329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83" t="s">
        <v>330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9">
        <v>374</v>
      </c>
      <c r="D22" s="163" t="s">
        <v>327</v>
      </c>
      <c r="E22" s="169"/>
      <c r="F22" s="170"/>
      <c r="G22" s="140"/>
      <c r="H22" s="18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9">
        <v>18</v>
      </c>
      <c r="D24" s="163" t="s">
        <v>331</v>
      </c>
      <c r="E24" s="169"/>
      <c r="F24" s="169"/>
      <c r="G24" s="170"/>
      <c r="H24" s="51" t="s">
        <v>261</v>
      </c>
      <c r="I24" s="121">
        <v>5398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30" t="s">
        <v>332</v>
      </c>
      <c r="D26" s="25"/>
      <c r="E26" s="33"/>
      <c r="F26" s="24"/>
      <c r="G26" s="175" t="s">
        <v>263</v>
      </c>
      <c r="H26" s="141"/>
      <c r="I26" s="122" t="s">
        <v>341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 t="s">
        <v>333</v>
      </c>
      <c r="B30" s="169"/>
      <c r="C30" s="169"/>
      <c r="D30" s="170"/>
      <c r="E30" s="163" t="s">
        <v>334</v>
      </c>
      <c r="F30" s="169"/>
      <c r="G30" s="170"/>
      <c r="H30" s="171" t="s">
        <v>335</v>
      </c>
      <c r="I30" s="172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1"/>
      <c r="J31" s="10"/>
      <c r="K31" s="10"/>
      <c r="L31" s="10"/>
    </row>
    <row r="32" spans="1:12" ht="12.75">
      <c r="A32" s="163" t="s">
        <v>336</v>
      </c>
      <c r="B32" s="169"/>
      <c r="C32" s="169"/>
      <c r="D32" s="170"/>
      <c r="E32" s="163" t="s">
        <v>337</v>
      </c>
      <c r="F32" s="169"/>
      <c r="G32" s="170"/>
      <c r="H32" s="171" t="s">
        <v>338</v>
      </c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7" t="s">
        <v>339</v>
      </c>
      <c r="B34" s="167"/>
      <c r="C34" s="167"/>
      <c r="D34" s="168"/>
      <c r="E34" s="163" t="s">
        <v>334</v>
      </c>
      <c r="F34" s="169"/>
      <c r="G34" s="170"/>
      <c r="H34" s="155" t="s">
        <v>340</v>
      </c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7"/>
      <c r="B36" s="167"/>
      <c r="C36" s="167"/>
      <c r="D36" s="168"/>
      <c r="E36" s="163"/>
      <c r="F36" s="169"/>
      <c r="G36" s="170"/>
      <c r="H36" s="155"/>
      <c r="I36" s="156"/>
      <c r="J36" s="10"/>
      <c r="K36" s="10"/>
      <c r="L36" s="10"/>
    </row>
    <row r="37" spans="1:12" ht="12.75">
      <c r="A37" s="103"/>
      <c r="B37" s="30"/>
      <c r="C37" s="160"/>
      <c r="D37" s="161"/>
      <c r="E37" s="16"/>
      <c r="F37" s="160"/>
      <c r="G37" s="161"/>
      <c r="H37" s="16"/>
      <c r="I37" s="95"/>
      <c r="J37" s="10"/>
      <c r="K37" s="10"/>
      <c r="L37" s="10"/>
    </row>
    <row r="38" spans="1:12" ht="12.75">
      <c r="A38" s="166"/>
      <c r="B38" s="158"/>
      <c r="C38" s="158"/>
      <c r="D38" s="159"/>
      <c r="E38" s="166"/>
      <c r="F38" s="158"/>
      <c r="G38" s="158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6"/>
      <c r="B40" s="158"/>
      <c r="C40" s="158"/>
      <c r="D40" s="159"/>
      <c r="E40" s="166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5" t="s">
        <v>267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0"/>
      <c r="D45" s="161"/>
      <c r="E45" s="16"/>
      <c r="F45" s="160"/>
      <c r="G45" s="162"/>
      <c r="H45" s="35"/>
      <c r="I45" s="107"/>
      <c r="J45" s="10"/>
      <c r="K45" s="10"/>
      <c r="L45" s="10"/>
    </row>
    <row r="46" spans="1:12" ht="12.75">
      <c r="A46" s="135" t="s">
        <v>268</v>
      </c>
      <c r="B46" s="136"/>
      <c r="C46" s="163" t="s">
        <v>342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5" t="s">
        <v>270</v>
      </c>
      <c r="B48" s="136"/>
      <c r="C48" s="142" t="s">
        <v>343</v>
      </c>
      <c r="D48" s="138"/>
      <c r="E48" s="139"/>
      <c r="F48" s="16"/>
      <c r="G48" s="51" t="s">
        <v>271</v>
      </c>
      <c r="H48" s="142" t="s">
        <v>344</v>
      </c>
      <c r="I48" s="13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5" t="s">
        <v>257</v>
      </c>
      <c r="B50" s="136"/>
      <c r="C50" s="137" t="s">
        <v>329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42" t="s">
        <v>345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8"/>
      <c r="B53" s="20"/>
      <c r="C53" s="151" t="s">
        <v>273</v>
      </c>
      <c r="D53" s="151"/>
      <c r="E53" s="151"/>
      <c r="F53" s="151"/>
      <c r="G53" s="151"/>
      <c r="H53" s="15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4" t="s">
        <v>274</v>
      </c>
      <c r="C55" s="145"/>
      <c r="D55" s="145"/>
      <c r="E55" s="14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8"/>
      <c r="B57" s="146" t="s">
        <v>307</v>
      </c>
      <c r="C57" s="147"/>
      <c r="D57" s="147"/>
      <c r="E57" s="147"/>
      <c r="F57" s="147"/>
      <c r="G57" s="147"/>
      <c r="H57" s="147"/>
      <c r="I57" s="110"/>
      <c r="J57" s="10"/>
      <c r="K57" s="10"/>
      <c r="L57" s="10"/>
    </row>
    <row r="58" spans="1:12" ht="12.75">
      <c r="A58" s="108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8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3"/>
      <c r="H63" s="134"/>
      <c r="I63" s="119"/>
      <c r="J63" s="10"/>
      <c r="K63" s="10"/>
      <c r="L63" s="10"/>
    </row>
  </sheetData>
  <sheetProtection/>
  <protectedRanges>
    <protectedRange sqref="E2 H2 I24 A34:D34" name="Range1"/>
    <protectedRange sqref="C6:D6 C8:D8 C10:D10 C12:I12 C14:D14 F14:I14 C16:I16 C18:I18 C20:I20 C22:F22" name="Range1_1"/>
    <protectedRange sqref="C24:G24" name="Range1_2"/>
    <protectedRange sqref="C26" name="Range1_3"/>
    <protectedRange sqref="I26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1.57421875" style="52" customWidth="1"/>
    <col min="12" max="16384" width="9.140625" style="52" customWidth="1"/>
  </cols>
  <sheetData>
    <row r="1" spans="1:11" ht="12.7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346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1">
      <c r="A4" s="215" t="s">
        <v>59</v>
      </c>
      <c r="B4" s="216"/>
      <c r="C4" s="216"/>
      <c r="D4" s="216"/>
      <c r="E4" s="216"/>
      <c r="F4" s="216"/>
      <c r="G4" s="216"/>
      <c r="H4" s="217"/>
      <c r="I4" s="58" t="s">
        <v>278</v>
      </c>
      <c r="J4" s="59" t="s">
        <v>319</v>
      </c>
      <c r="K4" s="60" t="s">
        <v>320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7">
        <v>2</v>
      </c>
      <c r="J5" s="56">
        <v>3</v>
      </c>
      <c r="K5" s="56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64">
        <f>J9+J16+J26+J35+J39</f>
        <v>11766000359</v>
      </c>
      <c r="K8" s="53">
        <f>K9+K16+K26+K35+K39</f>
        <v>15064380808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64">
        <f>SUM(J10:J15)</f>
        <v>921473242</v>
      </c>
      <c r="K9" s="53">
        <f>SUM(K10:K15)</f>
        <v>945836104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0</v>
      </c>
      <c r="K10" s="7">
        <v>0</v>
      </c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131">
        <v>348221885</v>
      </c>
      <c r="K11" s="7">
        <v>327557622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131">
        <v>207123635</v>
      </c>
      <c r="K12" s="7">
        <v>207123634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131">
        <v>53956</v>
      </c>
      <c r="K13" s="7">
        <v>157232</v>
      </c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131">
        <v>6231487</v>
      </c>
      <c r="K14" s="7">
        <v>12817592</v>
      </c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131">
        <v>359842279</v>
      </c>
      <c r="K15" s="7">
        <v>398180024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64">
        <f>SUM(J17:J25)</f>
        <v>5019284398</v>
      </c>
      <c r="K16" s="53">
        <f>SUM(K17:K25)</f>
        <v>5257525858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131">
        <v>462504240</v>
      </c>
      <c r="K17" s="7">
        <v>452952854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131">
        <v>2896921543</v>
      </c>
      <c r="K18" s="7">
        <v>2766173771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131">
        <v>423887480</v>
      </c>
      <c r="K19" s="7">
        <v>536174418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131">
        <v>76984042</v>
      </c>
      <c r="K20" s="7">
        <v>74576264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131">
        <v>27493056</v>
      </c>
      <c r="K21" s="7">
        <v>25347277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131">
        <v>19497819</v>
      </c>
      <c r="K22" s="7">
        <v>55797308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131">
        <v>284755078</v>
      </c>
      <c r="K23" s="7">
        <v>398073188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131">
        <v>21235394</v>
      </c>
      <c r="K24" s="7">
        <v>23181704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131">
        <v>806005746</v>
      </c>
      <c r="K25" s="7">
        <v>925249074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64">
        <f>SUM(J27:J34)</f>
        <v>5482471583</v>
      </c>
      <c r="K26" s="53">
        <f>SUM(K27:K34)</f>
        <v>8510610988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131">
        <v>0</v>
      </c>
      <c r="K27" s="7">
        <v>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131">
        <v>0</v>
      </c>
      <c r="K28" s="7">
        <v>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131">
        <v>97566273</v>
      </c>
      <c r="K29" s="7">
        <v>91549281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131">
        <v>4617256248</v>
      </c>
      <c r="K31" s="7">
        <v>5899612024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131">
        <v>767649062</v>
      </c>
      <c r="K32" s="7">
        <v>2519449683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0</v>
      </c>
      <c r="K33" s="7">
        <v>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0</v>
      </c>
      <c r="K34" s="7">
        <v>0</v>
      </c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64">
        <f>SUM(J36:J38)</f>
        <v>105620394</v>
      </c>
      <c r="K35" s="53">
        <f>SUM(K36:K38)</f>
        <v>109227090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0</v>
      </c>
      <c r="K36" s="7">
        <v>0</v>
      </c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131">
        <v>3477534</v>
      </c>
      <c r="K37" s="7">
        <v>2574746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131">
        <v>102142860</v>
      </c>
      <c r="K38" s="7">
        <v>106652344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131">
        <v>237150742</v>
      </c>
      <c r="K39" s="7">
        <v>241180768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64">
        <f>J41+J49+J56+J64</f>
        <v>7235080393</v>
      </c>
      <c r="K40" s="53">
        <f>K41+K49+K56+K64</f>
        <v>4594245011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64">
        <f>SUM(J42:J48)</f>
        <v>409370545</v>
      </c>
      <c r="K41" s="53">
        <f>SUM(K42:K48)</f>
        <v>468948838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131">
        <v>35620235</v>
      </c>
      <c r="K42" s="7">
        <v>36506773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131">
        <v>368999829</v>
      </c>
      <c r="K43" s="7">
        <v>426608568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131">
        <v>688526</v>
      </c>
      <c r="K44" s="7">
        <v>4882857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131">
        <v>3520909</v>
      </c>
      <c r="K45" s="7">
        <v>385805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131">
        <v>59195</v>
      </c>
      <c r="K46" s="7">
        <v>218278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131">
        <v>481851</v>
      </c>
      <c r="K47" s="7">
        <v>346557</v>
      </c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64">
        <f>SUM(J50:J55)</f>
        <v>1206243672</v>
      </c>
      <c r="K49" s="53">
        <f>SUM(K50:K55)</f>
        <v>1167701773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367936</v>
      </c>
      <c r="K50" s="7">
        <v>14092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582824482</v>
      </c>
      <c r="K51" s="7">
        <v>608341035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131">
        <v>0</v>
      </c>
      <c r="K52" s="7">
        <v>0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131">
        <v>3901854</v>
      </c>
      <c r="K53" s="7">
        <v>4415715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131">
        <v>63737060</v>
      </c>
      <c r="K54" s="7">
        <v>54983553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131">
        <v>555412340</v>
      </c>
      <c r="K55" s="7">
        <v>499947378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64">
        <f>SUM(J57:J63)</f>
        <v>5408050606</v>
      </c>
      <c r="K56" s="53">
        <f>SUM(K57:K63)</f>
        <v>2758672162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5">
        <v>0</v>
      </c>
      <c r="K57" s="7">
        <v>0</v>
      </c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5">
        <v>0</v>
      </c>
      <c r="K58" s="7">
        <v>0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5">
        <v>0</v>
      </c>
      <c r="K59" s="7">
        <v>0</v>
      </c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5">
        <v>0</v>
      </c>
      <c r="K60" s="7">
        <v>0</v>
      </c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131">
        <v>686456076</v>
      </c>
      <c r="K61" s="7">
        <v>616625221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4674563668</v>
      </c>
      <c r="K62" s="7">
        <v>1962860463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131">
        <v>47030862</v>
      </c>
      <c r="K63" s="7">
        <v>179186478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131">
        <v>211415570</v>
      </c>
      <c r="K64" s="7">
        <v>198922238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131">
        <v>113845843</v>
      </c>
      <c r="K65" s="7">
        <v>135824943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64">
        <f>J7+J8+J40+J65</f>
        <v>19114926595</v>
      </c>
      <c r="K66" s="53">
        <f>K7+K8+K40+K65</f>
        <v>19794450762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132">
        <f>J70+J71+J72+J78+J79+J82+J85</f>
        <v>10051054213</v>
      </c>
      <c r="K69" s="54">
        <f>K70+K71+K72+K78+K79+K82+K85</f>
        <v>10300558828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5">
        <v>164000000</v>
      </c>
      <c r="K70" s="7">
        <v>164000000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5">
        <v>36611672</v>
      </c>
      <c r="K71" s="7">
        <v>46166630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64">
        <f>J73+J74-J75+J76+J77</f>
        <v>7664421185</v>
      </c>
      <c r="K72" s="53">
        <f>K73+K74-K75+K76+K77</f>
        <v>8193202156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131">
        <v>12448675</v>
      </c>
      <c r="K73" s="7">
        <v>12448675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102685319</v>
      </c>
      <c r="K74" s="7">
        <v>60799274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102685319</v>
      </c>
      <c r="K75" s="7">
        <v>60799274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131">
        <v>7485308545</v>
      </c>
      <c r="K76" s="7">
        <v>7946543955</v>
      </c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131">
        <v>166663965</v>
      </c>
      <c r="K77" s="7">
        <v>234209526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131">
        <v>113850208</v>
      </c>
      <c r="K78" s="7">
        <v>223819385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64">
        <f>J80-J81</f>
        <v>414056394</v>
      </c>
      <c r="K79" s="53">
        <f>K80-K81</f>
        <v>570864480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131">
        <v>414056394</v>
      </c>
      <c r="K80" s="7">
        <f>35721825+287983251-K82</f>
        <v>570864480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5">
        <v>0</v>
      </c>
      <c r="K81" s="7">
        <v>0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64">
        <f>J83-J84</f>
        <v>446324493</v>
      </c>
      <c r="K82" s="53">
        <f>K83-K84</f>
        <v>-247159404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131">
        <v>446324493</v>
      </c>
      <c r="K83" s="7">
        <v>0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5">
        <v>0</v>
      </c>
      <c r="K84" s="7">
        <v>247159404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131">
        <v>1211790261</v>
      </c>
      <c r="K85" s="7">
        <v>1349665581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64">
        <f>SUM(J87:J89)</f>
        <v>309031262</v>
      </c>
      <c r="K86" s="53">
        <f>SUM(K87:K89)</f>
        <v>226531539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131">
        <v>103088906</v>
      </c>
      <c r="K87" s="7">
        <v>68018056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5">
        <v>0</v>
      </c>
      <c r="K88" s="7">
        <v>0</v>
      </c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131">
        <v>205942356</v>
      </c>
      <c r="K89" s="7">
        <v>158513483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64">
        <f>SUM(J91:J99)</f>
        <v>5141634290</v>
      </c>
      <c r="K90" s="53">
        <f>SUM(K91:K99)</f>
        <v>5216149488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131">
        <v>28556184</v>
      </c>
      <c r="K92" s="7">
        <v>33006302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131">
        <v>288660510</v>
      </c>
      <c r="K93" s="7">
        <v>275594238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0</v>
      </c>
      <c r="K95" s="7">
        <v>0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0</v>
      </c>
      <c r="K96" s="7">
        <v>0</v>
      </c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131">
        <v>4626002344</v>
      </c>
      <c r="K98" s="7">
        <v>4707289899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131">
        <v>198415252</v>
      </c>
      <c r="K99" s="7">
        <v>200259049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64">
        <f>SUM(J101:J112)</f>
        <v>3218513723</v>
      </c>
      <c r="K100" s="53">
        <f>SUM(K101:K112)</f>
        <v>3574352160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131">
        <v>0</v>
      </c>
      <c r="K101" s="7">
        <v>0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131">
        <v>0</v>
      </c>
      <c r="K102" s="7">
        <v>0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131">
        <v>477647056</v>
      </c>
      <c r="K103" s="7">
        <v>534271584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131">
        <v>16934443</v>
      </c>
      <c r="K104" s="7">
        <v>16030142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131">
        <v>162406338</v>
      </c>
      <c r="K105" s="7">
        <v>149791251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131">
        <v>0</v>
      </c>
      <c r="K106" s="7">
        <v>0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131">
        <v>0</v>
      </c>
      <c r="K107" s="7">
        <v>0</v>
      </c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131">
        <v>80888728</v>
      </c>
      <c r="K108" s="7">
        <v>63333357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131">
        <v>113539773</v>
      </c>
      <c r="K109" s="7">
        <v>105906965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131">
        <v>21552030</v>
      </c>
      <c r="K110" s="7">
        <v>23355412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131">
        <v>2345545355</v>
      </c>
      <c r="K112" s="7">
        <v>2681663449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394693107</v>
      </c>
      <c r="K113" s="7">
        <v>476858747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64">
        <f>J69+J86+J90+J100+J113</f>
        <v>19114926595</v>
      </c>
      <c r="K114" s="53">
        <f>K69+K86+K90+K100+K113</f>
        <v>19794450762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/>
      <c r="K115" s="8"/>
    </row>
    <row r="116" spans="1:11" ht="12.75">
      <c r="A116" s="224" t="s">
        <v>310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6">
        <v>8839263952</v>
      </c>
      <c r="K118" s="7">
        <f>K69-K119</f>
        <v>8950893247</v>
      </c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61">
        <v>1211790261</v>
      </c>
      <c r="K119" s="8">
        <f>K85</f>
        <v>1349665581</v>
      </c>
    </row>
    <row r="120" spans="1:11" ht="12.75">
      <c r="A120" s="243" t="s">
        <v>311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K1:IV65536 J1:J56 J61:J69 J85:J87 J72:J80 J82:J83 J89:J65536"/>
    <dataValidation type="whole" operator="greaterThanOrEqual" allowBlank="1" showInputMessage="1" showErrorMessage="1" errorTitle="Pogrešan unos" error="Mogu se unijeti samo cjelobrojne pozitivne vrijednosti." sqref="J57:J60 J81 J70 J88 J84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0" t="s">
        <v>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54" t="s">
        <v>350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5" t="s">
        <v>346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1.75">
      <c r="A4" s="246" t="s">
        <v>59</v>
      </c>
      <c r="B4" s="246"/>
      <c r="C4" s="246"/>
      <c r="D4" s="246"/>
      <c r="E4" s="246"/>
      <c r="F4" s="246"/>
      <c r="G4" s="246"/>
      <c r="H4" s="246"/>
      <c r="I4" s="58" t="s">
        <v>279</v>
      </c>
      <c r="J4" s="247" t="s">
        <v>319</v>
      </c>
      <c r="K4" s="247"/>
      <c r="L4" s="247" t="s">
        <v>320</v>
      </c>
      <c r="M4" s="247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4">
        <f>SUM(J8:J9)</f>
        <v>0</v>
      </c>
      <c r="K7" s="54">
        <f>SUM(K8:K9)</f>
        <v>1347358612</v>
      </c>
      <c r="L7" s="54">
        <f>SUM(L8:L9)</f>
        <v>0</v>
      </c>
      <c r="M7" s="54">
        <f>SUM(M8:M9)</f>
        <v>1171889574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/>
      <c r="K8" s="7">
        <v>789360416</v>
      </c>
      <c r="L8" s="7"/>
      <c r="M8" s="7">
        <v>1007511716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/>
      <c r="K9" s="7">
        <v>557998196</v>
      </c>
      <c r="L9" s="7"/>
      <c r="M9" s="7">
        <v>164377858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0</v>
      </c>
      <c r="K10" s="53">
        <f>K11+K12+K16+K20+K21+K22+K25+K26</f>
        <v>1239730758</v>
      </c>
      <c r="L10" s="53">
        <f>L11+L12+L16+L20+L21+L22+L25+L26</f>
        <v>0</v>
      </c>
      <c r="M10" s="53">
        <f>M11+M12+M16+M20+M21+M22+M25+M26</f>
        <v>1333548690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>
        <v>-23707876</v>
      </c>
      <c r="L11" s="7"/>
      <c r="M11" s="7">
        <v>-29105581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0</v>
      </c>
      <c r="K12" s="53">
        <f>SUM(K13:K15)</f>
        <v>593493883</v>
      </c>
      <c r="L12" s="53">
        <f>SUM(L13:L15)</f>
        <v>0</v>
      </c>
      <c r="M12" s="53">
        <f>SUM(M13:M15)</f>
        <v>694193218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/>
      <c r="K13" s="7">
        <v>83532414</v>
      </c>
      <c r="L13" s="7"/>
      <c r="M13" s="7">
        <v>98561451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/>
      <c r="K14" s="7">
        <v>3314514</v>
      </c>
      <c r="L14" s="7"/>
      <c r="M14" s="7">
        <v>1399446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/>
      <c r="K15" s="7">
        <v>506646955</v>
      </c>
      <c r="L15" s="7"/>
      <c r="M15" s="7">
        <v>594232321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0</v>
      </c>
      <c r="K16" s="53">
        <f>SUM(K17:K19)</f>
        <v>215678153</v>
      </c>
      <c r="L16" s="53">
        <f>SUM(L17:L19)</f>
        <v>0</v>
      </c>
      <c r="M16" s="53">
        <f>SUM(M17:M19)</f>
        <v>225575066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/>
      <c r="K17" s="7">
        <v>132662069</v>
      </c>
      <c r="L17" s="7"/>
      <c r="M17" s="7">
        <v>139253061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/>
      <c r="K18" s="7">
        <v>53809203</v>
      </c>
      <c r="L18" s="7"/>
      <c r="M18" s="7">
        <v>55717536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/>
      <c r="K19" s="7">
        <v>29206881</v>
      </c>
      <c r="L19" s="7"/>
      <c r="M19" s="7">
        <v>30604469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/>
      <c r="K20" s="7">
        <v>86022535</v>
      </c>
      <c r="L20" s="7"/>
      <c r="M20" s="7">
        <v>97497065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/>
      <c r="K21" s="7">
        <v>109665620</v>
      </c>
      <c r="L21" s="7"/>
      <c r="M21" s="7">
        <v>62901095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120597091</v>
      </c>
      <c r="L22" s="53">
        <f>SUM(L23:L24)</f>
        <v>0</v>
      </c>
      <c r="M22" s="53">
        <f>SUM(M23:M24)</f>
        <v>194942716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>
        <v>117623862</v>
      </c>
      <c r="L23" s="7"/>
      <c r="M23" s="7">
        <v>33214528</v>
      </c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>
        <v>2973229</v>
      </c>
      <c r="L24" s="7"/>
      <c r="M24" s="7">
        <v>161728188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>
        <v>69979150</v>
      </c>
      <c r="L25" s="7"/>
      <c r="M25" s="7">
        <v>53739436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>
        <v>68002202</v>
      </c>
      <c r="L26" s="7"/>
      <c r="M26" s="7">
        <v>33805675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0</v>
      </c>
      <c r="K27" s="53">
        <f>SUM(K28:K32)</f>
        <v>121080084</v>
      </c>
      <c r="L27" s="53">
        <f>SUM(L28:L32)</f>
        <v>0</v>
      </c>
      <c r="M27" s="53">
        <f>SUM(M28:M32)</f>
        <v>88501937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>
        <v>81073</v>
      </c>
      <c r="L28" s="7"/>
      <c r="M28" s="7">
        <v>-1611187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/>
      <c r="K29" s="7">
        <v>102784664</v>
      </c>
      <c r="L29" s="7"/>
      <c r="M29" s="7">
        <v>59930692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>
        <v>3504061</v>
      </c>
      <c r="L30" s="7"/>
      <c r="M30" s="7">
        <v>0</v>
      </c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>
        <v>11515127</v>
      </c>
      <c r="L31" s="7"/>
      <c r="M31" s="7">
        <v>2821602</v>
      </c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>
        <v>3195159</v>
      </c>
      <c r="L32" s="7"/>
      <c r="M32" s="7">
        <v>27360830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0</v>
      </c>
      <c r="K33" s="53">
        <f>SUM(K34:K37)</f>
        <v>247172901</v>
      </c>
      <c r="L33" s="53">
        <f>SUM(L34:L37)</f>
        <v>0</v>
      </c>
      <c r="M33" s="53">
        <f>SUM(M34:M37)</f>
        <v>221493027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>
        <v>-471631</v>
      </c>
      <c r="L34" s="7"/>
      <c r="M34" s="7">
        <v>-64317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/>
      <c r="K35" s="7">
        <v>-30098821</v>
      </c>
      <c r="L35" s="7"/>
      <c r="M35" s="7">
        <v>2022215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>
        <v>277289912</v>
      </c>
      <c r="L36" s="7"/>
      <c r="M36" s="7">
        <v>218177936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>
        <v>453441</v>
      </c>
      <c r="L37" s="7"/>
      <c r="M37" s="7">
        <v>1357193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>
        <v>0</v>
      </c>
      <c r="L38" s="7"/>
      <c r="M38" s="7">
        <v>3690628</v>
      </c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>
        <v>0</v>
      </c>
      <c r="L39" s="7"/>
      <c r="M39" s="7">
        <v>0</v>
      </c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>
        <v>0</v>
      </c>
      <c r="L40" s="7"/>
      <c r="M40" s="7">
        <v>0</v>
      </c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>
        <v>0</v>
      </c>
      <c r="L41" s="7"/>
      <c r="M41" s="7">
        <v>0</v>
      </c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0</v>
      </c>
      <c r="K42" s="53">
        <f>K7+K27+K38+K40</f>
        <v>1468438696</v>
      </c>
      <c r="L42" s="53">
        <f>L7+L27+L38+L40</f>
        <v>0</v>
      </c>
      <c r="M42" s="53">
        <f>M7+M27+M38+M40</f>
        <v>1264082139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0</v>
      </c>
      <c r="K43" s="53">
        <f>K10+K33+K39+K41</f>
        <v>1486903659</v>
      </c>
      <c r="L43" s="53">
        <f>L10+L33+L39+L41</f>
        <v>0</v>
      </c>
      <c r="M43" s="53">
        <f>M10+M33+M39+M41</f>
        <v>1555041717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0</v>
      </c>
      <c r="K44" s="53">
        <f>K42-K43</f>
        <v>-18464963</v>
      </c>
      <c r="L44" s="53">
        <f>L42-L43</f>
        <v>0</v>
      </c>
      <c r="M44" s="53">
        <f>M42-M43</f>
        <v>-290959578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0</v>
      </c>
      <c r="K46" s="53">
        <f>IF(K43&gt;K42,K43-K42,0)</f>
        <v>18464963</v>
      </c>
      <c r="L46" s="53">
        <f>IF(L43&gt;L42,L43-L42,0)</f>
        <v>0</v>
      </c>
      <c r="M46" s="53">
        <f>IF(M43&gt;M42,M43-M42,0)</f>
        <v>290959578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>
        <v>34439949</v>
      </c>
      <c r="L47" s="7"/>
      <c r="M47" s="7">
        <v>-30805127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0</v>
      </c>
      <c r="K48" s="53">
        <f>K44-K47</f>
        <v>-52904912</v>
      </c>
      <c r="L48" s="53">
        <f>L44-L47</f>
        <v>0</v>
      </c>
      <c r="M48" s="53">
        <f>M44-M47</f>
        <v>-260154451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1">
        <f>IF(J48&lt;0,-J48,0)</f>
        <v>0</v>
      </c>
      <c r="K50" s="61">
        <f>IF(K48&lt;0,-K48,0)</f>
        <v>52904912</v>
      </c>
      <c r="L50" s="61">
        <f>IF(L48&lt;0,-L48,0)</f>
        <v>0</v>
      </c>
      <c r="M50" s="61">
        <f>IF(M48&lt;0,-M48,0)</f>
        <v>260154451</v>
      </c>
    </row>
    <row r="51" spans="1:13" ht="12.75" customHeight="1">
      <c r="A51" s="224" t="s">
        <v>312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>
        <v>-41549480</v>
      </c>
      <c r="L53" s="7"/>
      <c r="M53" s="7">
        <f>M48-M54</f>
        <v>-247159404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>
        <v>-11355432</v>
      </c>
      <c r="L54" s="8"/>
      <c r="M54" s="8">
        <v>-12995047</v>
      </c>
    </row>
    <row r="55" spans="1:13" ht="12.75" customHeight="1">
      <c r="A55" s="224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/>
      <c r="K56" s="6">
        <f>K48</f>
        <v>-52904912</v>
      </c>
      <c r="L56" s="6"/>
      <c r="M56" s="6">
        <f>M48</f>
        <v>-260154451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-13720359</v>
      </c>
      <c r="L57" s="53">
        <f>SUM(L58:L64)</f>
        <v>0</v>
      </c>
      <c r="M57" s="53">
        <f>SUM(M58:M64)</f>
        <v>40095103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>
        <v>1046025</v>
      </c>
      <c r="L58" s="7"/>
      <c r="M58" s="7">
        <v>783010</v>
      </c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>
        <v>-16421032</v>
      </c>
      <c r="L59" s="7"/>
      <c r="M59" s="7">
        <v>0</v>
      </c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>
        <v>1654648</v>
      </c>
      <c r="L60" s="7"/>
      <c r="M60" s="7">
        <v>39312093</v>
      </c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>
        <v>0</v>
      </c>
      <c r="L61" s="7"/>
      <c r="M61" s="7">
        <v>0</v>
      </c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>
        <v>0</v>
      </c>
      <c r="L62" s="7"/>
      <c r="M62" s="7">
        <v>0</v>
      </c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>
        <v>0</v>
      </c>
      <c r="L64" s="7"/>
      <c r="M64" s="7">
        <v>0</v>
      </c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>
        <v>2616668</v>
      </c>
      <c r="L65" s="7"/>
      <c r="M65" s="7">
        <v>6875568</v>
      </c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-16337027</v>
      </c>
      <c r="L66" s="53">
        <f>L57-L65</f>
        <v>0</v>
      </c>
      <c r="M66" s="53">
        <f>M57-M65</f>
        <v>33219535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-69241939</v>
      </c>
      <c r="L67" s="61">
        <f>L56+L66</f>
        <v>0</v>
      </c>
      <c r="M67" s="61">
        <f>M56+M66</f>
        <v>-226934916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>
        <f>K67-K71</f>
        <v>-39934786</v>
      </c>
      <c r="L70" s="7"/>
      <c r="M70" s="7">
        <f>M67-M71</f>
        <v>-220816400</v>
      </c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>
        <v>-29307153</v>
      </c>
      <c r="L71" s="8"/>
      <c r="M71" s="8">
        <v>-6118516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0.281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346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283</v>
      </c>
      <c r="K5" s="69" t="s">
        <v>284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9"/>
      <c r="J6" s="269"/>
      <c r="K6" s="270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-18464963</v>
      </c>
      <c r="K7" s="7">
        <v>-290959578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86022535</v>
      </c>
      <c r="K8" s="7">
        <v>97497065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0</v>
      </c>
      <c r="K9" s="7">
        <v>161813007</v>
      </c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0</v>
      </c>
      <c r="K10" s="7">
        <v>320255030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0</v>
      </c>
      <c r="K11" s="7">
        <v>0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7">
        <v>0</v>
      </c>
      <c r="K12" s="7">
        <v>0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53">
        <f>SUM(J7:J12)</f>
        <v>67557572</v>
      </c>
      <c r="K13" s="53">
        <f>SUM(K7:K12)</f>
        <v>288605524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186247166</v>
      </c>
      <c r="K14" s="7">
        <v>0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7">
        <v>-215719334</v>
      </c>
      <c r="K15" s="7">
        <v>0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22984368</v>
      </c>
      <c r="K16" s="7">
        <v>25148921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224447016</v>
      </c>
      <c r="K17" s="7">
        <v>107249226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3">
        <f>SUM(J14:J17)</f>
        <v>217959216</v>
      </c>
      <c r="K18" s="53">
        <f>SUM(K14:K17)</f>
        <v>132398147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53">
        <f>IF(J13&gt;J18,J13-J18,0)</f>
        <v>0</v>
      </c>
      <c r="K19" s="53">
        <f>IF(K13&gt;K18,K13-K18,0)</f>
        <v>156207377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53">
        <f>IF(J18&gt;J13,J18-J13,0)</f>
        <v>150401644</v>
      </c>
      <c r="K20" s="53">
        <f>IF(K18&gt;K13,K18-K13,0)</f>
        <v>0</v>
      </c>
    </row>
    <row r="21" spans="1:11" ht="12.75">
      <c r="A21" s="224" t="s">
        <v>159</v>
      </c>
      <c r="B21" s="235"/>
      <c r="C21" s="235"/>
      <c r="D21" s="235"/>
      <c r="E21" s="235"/>
      <c r="F21" s="235"/>
      <c r="G21" s="235"/>
      <c r="H21" s="235"/>
      <c r="I21" s="269"/>
      <c r="J21" s="269"/>
      <c r="K21" s="270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>
        <v>12270588</v>
      </c>
      <c r="K22" s="7">
        <v>6639937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366111078</v>
      </c>
      <c r="K23" s="7">
        <v>815189337</v>
      </c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46892743</v>
      </c>
      <c r="K24" s="7">
        <v>140695398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4088006</v>
      </c>
      <c r="K25" s="7">
        <v>-307851</v>
      </c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325250743</v>
      </c>
      <c r="K26" s="7">
        <v>2249515594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53">
        <f>SUM(J22:J26)</f>
        <v>754613158</v>
      </c>
      <c r="K27" s="53">
        <f>SUM(K22:K26)</f>
        <v>3211732415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117292376</v>
      </c>
      <c r="K28" s="7">
        <v>163317612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>
        <v>424779167</v>
      </c>
      <c r="K29" s="7">
        <v>1180272023</v>
      </c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>
        <v>164865604</v>
      </c>
      <c r="K30" s="7">
        <v>2026998751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53">
        <f>SUM(J28:J30)</f>
        <v>706937147</v>
      </c>
      <c r="K31" s="53">
        <f>SUM(K28:K30)</f>
        <v>3370588386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53">
        <f>IF(J27&gt;J31,J27-J31,0)</f>
        <v>47676011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53">
        <f>IF(J31&gt;J27,J31-J27,0)</f>
        <v>0</v>
      </c>
      <c r="K33" s="53">
        <f>IF(K31&gt;K27,K31-K27,0)</f>
        <v>158855971</v>
      </c>
    </row>
    <row r="34" spans="1:11" ht="12.75">
      <c r="A34" s="224" t="s">
        <v>160</v>
      </c>
      <c r="B34" s="235"/>
      <c r="C34" s="235"/>
      <c r="D34" s="235"/>
      <c r="E34" s="235"/>
      <c r="F34" s="235"/>
      <c r="G34" s="235"/>
      <c r="H34" s="235"/>
      <c r="I34" s="269"/>
      <c r="J34" s="269"/>
      <c r="K34" s="270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7">
        <v>419943</v>
      </c>
      <c r="K35" s="7">
        <v>552544</v>
      </c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7">
        <v>46933753</v>
      </c>
      <c r="K36" s="7">
        <v>66685995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7">
        <v>3488011</v>
      </c>
      <c r="K37" s="7">
        <v>47971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53">
        <f>SUM(J35:J37)</f>
        <v>50841707</v>
      </c>
      <c r="K38" s="53">
        <f>SUM(K35:K37)</f>
        <v>67286510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>
        <v>0</v>
      </c>
      <c r="K39" s="7">
        <v>69749591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>
        <v>30530</v>
      </c>
      <c r="K40" s="7">
        <v>490171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0</v>
      </c>
      <c r="K41" s="7">
        <v>0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>
        <v>0</v>
      </c>
      <c r="K42" s="7">
        <v>9130806</v>
      </c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0</v>
      </c>
      <c r="K43" s="7">
        <v>190869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53">
        <f>SUM(J39:J43)</f>
        <v>30530</v>
      </c>
      <c r="K44" s="53">
        <f>SUM(K39:K43)</f>
        <v>79561437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53">
        <f>IF(J38&gt;J44,J38-J44,0)</f>
        <v>50811177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53">
        <f>IF(J44&gt;J38,J44-J38,0)</f>
        <v>0</v>
      </c>
      <c r="K46" s="53">
        <f>IF(K44&gt;K38,K44-K38,0)</f>
        <v>12274927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53">
        <f>IF(J20-J19+J33-J32+J46-J45&gt;0,J20-J19+J33-J32+J46-J45,0)</f>
        <v>51914456</v>
      </c>
      <c r="K48" s="53">
        <f>IF(K20-K19+K33-K32+K46-K45&gt;0,K20-K19+K33-K32+K46-K45,0)</f>
        <v>14923521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239569115</v>
      </c>
      <c r="K49" s="7">
        <v>213845759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7"/>
      <c r="K50" s="7"/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7">
        <v>51914456</v>
      </c>
      <c r="K51" s="7">
        <v>14923521</v>
      </c>
    </row>
    <row r="52" spans="1:11" ht="12.75">
      <c r="A52" s="240" t="s">
        <v>177</v>
      </c>
      <c r="B52" s="241"/>
      <c r="C52" s="241"/>
      <c r="D52" s="241"/>
      <c r="E52" s="241"/>
      <c r="F52" s="241"/>
      <c r="G52" s="241"/>
      <c r="H52" s="241"/>
      <c r="I52" s="4">
        <v>44</v>
      </c>
      <c r="J52" s="61">
        <f>J49+J50-J51</f>
        <v>187654659</v>
      </c>
      <c r="K52" s="61">
        <f>K49+K50-K51</f>
        <v>198922238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9"/>
      <c r="J6" s="269"/>
      <c r="K6" s="270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4" t="s">
        <v>159</v>
      </c>
      <c r="B22" s="235"/>
      <c r="C22" s="235"/>
      <c r="D22" s="235"/>
      <c r="E22" s="235"/>
      <c r="F22" s="235"/>
      <c r="G22" s="235"/>
      <c r="H22" s="235"/>
      <c r="I22" s="269"/>
      <c r="J22" s="269"/>
      <c r="K22" s="270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4" t="s">
        <v>160</v>
      </c>
      <c r="B35" s="235"/>
      <c r="C35" s="235"/>
      <c r="D35" s="235"/>
      <c r="E35" s="235"/>
      <c r="F35" s="235"/>
      <c r="G35" s="235"/>
      <c r="H35" s="235"/>
      <c r="I35" s="269">
        <v>0</v>
      </c>
      <c r="J35" s="269"/>
      <c r="K35" s="270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94" t="s">
        <v>282</v>
      </c>
      <c r="D2" s="294"/>
      <c r="E2" s="77">
        <v>43009</v>
      </c>
      <c r="F2" s="43" t="s">
        <v>250</v>
      </c>
      <c r="G2" s="295">
        <v>43100</v>
      </c>
      <c r="H2" s="296"/>
      <c r="I2" s="74"/>
      <c r="J2" s="74"/>
      <c r="K2" s="74"/>
      <c r="L2" s="78"/>
    </row>
    <row r="3" spans="1:11" ht="21.75">
      <c r="A3" s="297" t="s">
        <v>59</v>
      </c>
      <c r="B3" s="297"/>
      <c r="C3" s="297"/>
      <c r="D3" s="297"/>
      <c r="E3" s="297"/>
      <c r="F3" s="297"/>
      <c r="G3" s="297"/>
      <c r="H3" s="297"/>
      <c r="I3" s="81" t="s">
        <v>305</v>
      </c>
      <c r="J3" s="82" t="s">
        <v>150</v>
      </c>
      <c r="K3" s="82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4">
        <v>2</v>
      </c>
      <c r="J4" s="83" t="s">
        <v>283</v>
      </c>
      <c r="K4" s="8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164000000</v>
      </c>
      <c r="K5" s="45">
        <f>Bilanca!K70</f>
        <v>164000000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46">
        <f>Bilanca!J71</f>
        <v>36611672</v>
      </c>
      <c r="K6" s="46">
        <f>Bilanca!K71</f>
        <v>46166630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f>Bilanca!J72</f>
        <v>7664421185</v>
      </c>
      <c r="K7" s="46">
        <f>Bilanca!K72</f>
        <v>8193202156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f>Bilanca!J79</f>
        <v>414056394</v>
      </c>
      <c r="K8" s="46">
        <f>Bilanca!K79</f>
        <v>570864480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f>Bilanca!J82</f>
        <v>446324493</v>
      </c>
      <c r="K9" s="46">
        <f>Bilanca!K82</f>
        <v>-247159404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>
        <v>36150000</v>
      </c>
      <c r="K10" s="46">
        <v>36150000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/>
      <c r="K11" s="46"/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>
        <f>Bilanca!J78-J10</f>
        <v>77700208</v>
      </c>
      <c r="K12" s="46">
        <f>Bilanca!K78-K10</f>
        <v>187669385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/>
      <c r="K13" s="46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8839263952</v>
      </c>
      <c r="K14" s="79">
        <f>SUM(K5:K13)</f>
        <v>8950893247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v>8512964129</v>
      </c>
      <c r="K23" s="45">
        <f>K14</f>
        <v>8950893247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>
        <v>1126052163</v>
      </c>
      <c r="K24" s="80">
        <f>Bilanca!K85</f>
        <v>1349665581</v>
      </c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2016-02-29T14:55:46Z</cp:lastPrinted>
  <dcterms:created xsi:type="dcterms:W3CDTF">2008-10-17T11:51:54Z</dcterms:created>
  <dcterms:modified xsi:type="dcterms:W3CDTF">2018-02-26T12:51:39Z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