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<sst xmlns="http://schemas.openxmlformats.org/spreadsheetml/2006/main" count="397" uniqueCount="344">
  <si>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</si>
  <si>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</si>
  <si>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</si>
  <si>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</si>
  <si>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</si>
  <si>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</si>
  <si>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</si>
  <si>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</si>
  <si>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</si>
  <si>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</si>
  <si>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</si>
  <si>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</si>
  <si>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</si>
  <si>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</si>
  <si>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</si>
  <si>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</si>
  <si>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</si>
  <si>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</si>
  <si>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</si>
  <si>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</si>
  <si>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</si>
  <si>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</si>
  <si>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</si>
  <si>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</si>
  <si>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</si>
  <si>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</si>
  <si>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</si>
  <si>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</si>
  <si>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</si>
  <si>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</si>
  <si>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</si>
  <si>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</si>
  <si>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</si>
  <si>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</si>
  <si>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</si>
  <si>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</si>
  <si>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</si>
  <si>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</si>
  <si>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</si>
  <si>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</si>
  <si>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</si>
  <si>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</si>
  <si>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</si>
  <si>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</si>
  <si>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</si>
  <si>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</si>
  <si>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</si>
  <si>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</si>
  <si>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</si>
  <si>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</si>
  <si>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</si>
  <si>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</si>
  <si>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</si>
  <si>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</si>
  <si>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</si>
  <si>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</si>
  <si>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</si>
  <si>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</si>
  <si>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</si>
  <si>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</si>
  <si>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</si>
  <si>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</si>
  <si>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</si>
  <si>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</si>
  <si>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</si>
  <si>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</si>
  <si>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</si>
  <si>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</si>
  <si>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</si>
  <si>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</si>
  <si>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</si>
  <si>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</si>
  <si>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</si>
  <si>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</si>
  <si>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</si>
  <si>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</si>
  <si>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</si>
  <si>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</si>
  <si>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</si>
  <si>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</si>
  <si>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</si>
  <si>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</si>
  <si>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</si>
  <si>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</si>
  <si>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</si>
  <si>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</si>
  <si>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</si>
  <si>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</si>
  <si>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</si>
  <si>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</si>
  <si>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</si>
  <si>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</si>
  <si>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</si>
  <si>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</si>
  <si>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</si>
  <si>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</si>
  <si>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</si>
  <si>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</si>
  <si>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</si>
  <si>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</si>
  <si>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</si>
  <si>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</si>
  <si>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</si>
  <si>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</si>
  <si>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</si>
  <si>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</si>
  <si>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</si>
  <si>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</si>
  <si>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</si>
  <si>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</si>
  <si>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</si>
  <si>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</si>
  <si>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</si>
  <si>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</si>
  <si>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</si>
  <si>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</si>
  <si>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</si>
  <si>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</si>
  <si>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</si>
  <si>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</si>
  <si>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</si>
  <si>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</si>
  <si>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</si>
  <si>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</si>
  <si>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</si>
  <si>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</si>
  <si>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</si>
  <si>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</si>
  <si>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</si>
  <si>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</si>
  <si>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</si>
  <si>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</si>
  <si>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</si>
  <si>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</si>
  <si>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</si>
  <si>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</si>
  <si>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</si>
  <si>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</si>
  <si>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</si>
  <si>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</si>
  <si>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</si>
  <si>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</si>
  <si>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</si>
  <si>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</si>
  <si>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</si>
  <si>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</si>
  <si>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</si>
  <si>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</si>
  <si>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</si>
  <si>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</si>
  <si>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</si>
  <si>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</si>
  <si>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</si>
  <si>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</si>
  <si>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</si>
  <si>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</si>
  <si>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</si>
  <si>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</si>
  <si>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</si>
  <si>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</si>
  <si>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</si>
  <si>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</si>
  <si>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</si>
  <si>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</si>
  <si>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</si>
  <si>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</si>
  <si>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</si>
  <si>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</si>
  <si>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</si>
  <si>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</si>
  <si>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</si>
  <si>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</si>
  <si>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</si>
  <si>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</si>
  <si>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</si>
  <si>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</si>
  <si>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</si>
  <si>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</si>
  <si>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</si>
  <si>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</si>
  <si>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</si>
  <si>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</si>
  <si>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</si>
  <si>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</si>
  <si>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</si>
  <si>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</si>
  <si>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</si>
  <si>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</si>
  <si>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</si>
  <si>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</si>
  <si>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</si>
  <si>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</si>
  <si>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</si>
  <si>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</si>
  <si>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</si>
  <si>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</si>
  <si>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</si>
  <si>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</si>
  <si>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</si>
  <si>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</si>
  <si>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</si>
  <si>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</si>
  <si>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</si>
  <si>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</si>
  <si>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</si>
  <si>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</si>
  <si>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</si>
  <si>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</si>
  <si>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</si>
  <si>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</si>
  <si>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</si>
  <si>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</si>
  <si>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</si>
  <si>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</si>
  <si>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</si>
  <si>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</si>
  <si>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</si>
  <si>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</si>
  <si>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</si>
  <si>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</si>
  <si>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</si>
  <si>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</si>
  <si>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</si>
  <si>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</si>
  <si>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</si>
  <si>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</si>
  <si>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</si>
  <si>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</si>
  <si>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</si>
  <si>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</si>
  <si>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</si>
  <si>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</si>
  <si>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</si>
  <si>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</si>
  <si>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</si>
  <si>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</si>
  <si>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</si>
  <si>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</si>
  <si>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</si>
  <si>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</si>
  <si>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</si>
  <si>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</si>
  <si>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</si>
  <si>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</si>
  <si>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</si>
  <si>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</si>
  <si>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</si>
  <si>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</si>
  <si>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</si>
  <si>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</si>
  <si>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</si>
  <si>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</si>
  <si>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</si>
  <si>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</si>
  <si>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</si>
  <si>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</si>
  <si>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</si>
  <si>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</si>
  <si>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</si>
  <si>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</si>
  <si>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</si>
  <si>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</si>
  <si>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</si>
  <si>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</si>
  <si>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</si>
  <si>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</si>
  <si>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</si>
  <si>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</si>
  <si>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</si>
  <si>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</si>
  <si>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</si>
  <si>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</si>
  <si>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</si>
  <si>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</si>
  <si>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</si>
  <si>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</si>
  <si>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</si>
  <si>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</si>
  <si>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</si>
  <si>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</si>
  <si>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</si>
  <si>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</si>
  <si>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</si>
  <si>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</si>
  <si>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</si>
  <si>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</si>
  <si>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</si>
  <si>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</si>
  <si>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</si>
  <si>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</si>
  <si>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</si>
  <si>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</si>
  <si>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</si>
  <si>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</si>
  <si>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</si>
  <si>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</si>
  <si>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</si>
  <si>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</si>
  <si>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</si>
  <si>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</si>
  <si>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</si>
  <si>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</si>
  <si>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</si>
  <si>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</si>
  <si>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</si>
  <si>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</si>
  <si>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</si>
  <si>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</si>
  <si>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</si>
  <si>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</si>
  <si>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</si>
  <si>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</si>
  <si>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</si>
  <si>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</si>
  <si>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</si>
  <si>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</si>
  <si>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</si>
  <si>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</si>
  <si>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</si>
  <si>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</si>
  <si>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</si>
  <si>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</si>
  <si>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</si>
  <si>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</si>
  <si>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</si>
  <si>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</si>
  <si>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</si>
  <si>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</si>
  <si>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</si>
  <si>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</si>
  <si>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ISTARSKA</t>
  </si>
  <si>
    <t>NE</t>
  </si>
  <si>
    <t>www.adris.hr</t>
  </si>
  <si>
    <t>Palinec Vitomir</t>
  </si>
  <si>
    <t>052 801 118</t>
  </si>
  <si>
    <t>052 811 284</t>
  </si>
  <si>
    <t>mr. Vlahović Ante</t>
  </si>
  <si>
    <t>Obveznik:  ADRIS GRUPA d.d.</t>
  </si>
  <si>
    <t>Obveznik: ADRIS GRUPA d.d.</t>
  </si>
  <si>
    <t>7010</t>
  </si>
  <si>
    <t>1.1.2017.</t>
  </si>
  <si>
    <t>stanje na dan 30.09.2017.</t>
  </si>
  <si>
    <t>u razdoblju 01.01.2017. do 30.09.2017.</t>
  </si>
  <si>
    <t>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</si>
</sst>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>
      <alignment/>
      <protection/>
    </xf>
    <xf numFmtId="3" fontId="1" fillId="0" borderId="10" xfId="52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8" t="s">
        <v>248</v>
      </c>
      <c r="B1" s="189"/>
      <c r="C1" s="18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2" t="s">
        <v>249</v>
      </c>
      <c r="B2" s="143"/>
      <c r="C2" s="143"/>
      <c r="D2" s="144"/>
      <c r="E2" s="118">
        <v>42736</v>
      </c>
      <c r="F2" s="12"/>
      <c r="G2" s="13" t="s">
        <v>250</v>
      </c>
      <c r="H2" s="118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5" t="s">
        <v>317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8" t="s">
        <v>251</v>
      </c>
      <c r="B6" s="149"/>
      <c r="C6" s="140" t="s">
        <v>323</v>
      </c>
      <c r="D6" s="14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50" t="s">
        <v>252</v>
      </c>
      <c r="B8" s="151"/>
      <c r="C8" s="140" t="s">
        <v>324</v>
      </c>
      <c r="D8" s="141"/>
      <c r="E8" s="125"/>
      <c r="F8" s="125"/>
      <c r="G8" s="125"/>
      <c r="H8" s="125"/>
      <c r="I8" s="126"/>
      <c r="J8" s="10"/>
      <c r="K8" s="10"/>
      <c r="L8" s="10"/>
    </row>
    <row r="9" spans="1:12" ht="12.75">
      <c r="A9" s="94"/>
      <c r="B9" s="50"/>
      <c r="C9" s="127"/>
      <c r="D9" s="128"/>
      <c r="E9" s="24"/>
      <c r="F9" s="24"/>
      <c r="G9" s="24"/>
      <c r="H9" s="24"/>
      <c r="I9" s="126"/>
      <c r="J9" s="10"/>
      <c r="K9" s="10"/>
      <c r="L9" s="10"/>
    </row>
    <row r="10" spans="1:12" ht="12.75">
      <c r="A10" s="137" t="s">
        <v>253</v>
      </c>
      <c r="B10" s="138"/>
      <c r="C10" s="140" t="s">
        <v>325</v>
      </c>
      <c r="D10" s="141"/>
      <c r="E10" s="24"/>
      <c r="F10" s="24"/>
      <c r="G10" s="24"/>
      <c r="H10" s="24"/>
      <c r="I10" s="126"/>
      <c r="J10" s="10"/>
      <c r="K10" s="10"/>
      <c r="L10" s="10"/>
    </row>
    <row r="11" spans="1:12" ht="12.75">
      <c r="A11" s="139"/>
      <c r="B11" s="138"/>
      <c r="C11" s="24"/>
      <c r="D11" s="24"/>
      <c r="E11" s="24"/>
      <c r="F11" s="24"/>
      <c r="G11" s="24"/>
      <c r="H11" s="24"/>
      <c r="I11" s="126"/>
      <c r="J11" s="10"/>
      <c r="K11" s="10"/>
      <c r="L11" s="10"/>
    </row>
    <row r="12" spans="1:12" ht="12.75">
      <c r="A12" s="148" t="s">
        <v>254</v>
      </c>
      <c r="B12" s="149"/>
      <c r="C12" s="152" t="s">
        <v>326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2"/>
      <c r="B13" s="22"/>
      <c r="C13" s="129"/>
      <c r="D13" s="24"/>
      <c r="E13" s="24"/>
      <c r="F13" s="24"/>
      <c r="G13" s="24"/>
      <c r="H13" s="24"/>
      <c r="I13" s="126"/>
      <c r="J13" s="10"/>
      <c r="K13" s="10"/>
      <c r="L13" s="10"/>
    </row>
    <row r="14" spans="1:12" ht="12.75">
      <c r="A14" s="148" t="s">
        <v>255</v>
      </c>
      <c r="B14" s="149"/>
      <c r="C14" s="155">
        <v>52210</v>
      </c>
      <c r="D14" s="156"/>
      <c r="E14" s="24"/>
      <c r="F14" s="152" t="s">
        <v>327</v>
      </c>
      <c r="G14" s="153"/>
      <c r="H14" s="153"/>
      <c r="I14" s="154"/>
      <c r="J14" s="10"/>
      <c r="K14" s="10"/>
      <c r="L14" s="10"/>
    </row>
    <row r="15" spans="1:12" ht="12.75">
      <c r="A15" s="92"/>
      <c r="B15" s="22"/>
      <c r="C15" s="24"/>
      <c r="D15" s="24"/>
      <c r="E15" s="24"/>
      <c r="F15" s="24"/>
      <c r="G15" s="24"/>
      <c r="H15" s="24"/>
      <c r="I15" s="126"/>
      <c r="J15" s="10"/>
      <c r="K15" s="10"/>
      <c r="L15" s="10"/>
    </row>
    <row r="16" spans="1:12" ht="12.75">
      <c r="A16" s="148" t="s">
        <v>256</v>
      </c>
      <c r="B16" s="149"/>
      <c r="C16" s="152" t="s">
        <v>328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8" t="s">
        <v>257</v>
      </c>
      <c r="B18" s="149"/>
      <c r="C18" s="157" t="s">
        <v>329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8" t="s">
        <v>258</v>
      </c>
      <c r="B20" s="149"/>
      <c r="C20" s="160" t="s">
        <v>332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8" t="s">
        <v>259</v>
      </c>
      <c r="B22" s="149"/>
      <c r="C22" s="119">
        <v>374</v>
      </c>
      <c r="D22" s="152" t="s">
        <v>327</v>
      </c>
      <c r="E22" s="161"/>
      <c r="F22" s="162"/>
      <c r="G22" s="163"/>
      <c r="H22" s="164"/>
      <c r="I22" s="95"/>
      <c r="J22" s="10"/>
      <c r="K22" s="10"/>
      <c r="L22" s="10"/>
    </row>
    <row r="23" spans="1:12" ht="12.75">
      <c r="A23" s="92"/>
      <c r="B23" s="22"/>
      <c r="C23" s="24"/>
      <c r="D23" s="24"/>
      <c r="E23" s="24"/>
      <c r="F23" s="24"/>
      <c r="G23" s="24"/>
      <c r="H23" s="24"/>
      <c r="I23" s="93"/>
      <c r="J23" s="10"/>
      <c r="K23" s="10"/>
      <c r="L23" s="10"/>
    </row>
    <row r="24" spans="1:12" ht="12.75">
      <c r="A24" s="148" t="s">
        <v>260</v>
      </c>
      <c r="B24" s="149"/>
      <c r="C24" s="119">
        <v>18</v>
      </c>
      <c r="D24" s="152" t="s">
        <v>330</v>
      </c>
      <c r="E24" s="161"/>
      <c r="F24" s="161"/>
      <c r="G24" s="162"/>
      <c r="H24" s="131" t="s">
        <v>261</v>
      </c>
      <c r="I24" s="136">
        <v>27</v>
      </c>
      <c r="J24" s="10"/>
      <c r="K24" s="10"/>
      <c r="L24" s="10"/>
    </row>
    <row r="25" spans="1:12" ht="12.75">
      <c r="A25" s="92"/>
      <c r="B25" s="22"/>
      <c r="C25" s="24"/>
      <c r="D25" s="24"/>
      <c r="E25" s="24"/>
      <c r="F25" s="24"/>
      <c r="G25" s="130"/>
      <c r="H25" s="130" t="s">
        <v>318</v>
      </c>
      <c r="I25" s="96"/>
      <c r="J25" s="10"/>
      <c r="K25" s="10"/>
      <c r="L25" s="10"/>
    </row>
    <row r="26" spans="1:12" ht="12.75">
      <c r="A26" s="148" t="s">
        <v>262</v>
      </c>
      <c r="B26" s="149"/>
      <c r="C26" s="120" t="s">
        <v>331</v>
      </c>
      <c r="D26" s="25"/>
      <c r="E26" s="132"/>
      <c r="F26" s="24"/>
      <c r="G26" s="165" t="s">
        <v>263</v>
      </c>
      <c r="H26" s="166"/>
      <c r="I26" s="121" t="s">
        <v>339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40"/>
      <c r="I30" s="141"/>
      <c r="J30" s="10"/>
      <c r="K30" s="10"/>
      <c r="L30" s="10"/>
    </row>
    <row r="31" spans="1:12" ht="12.75">
      <c r="A31" s="92"/>
      <c r="B31" s="22"/>
      <c r="C31" s="21"/>
      <c r="D31" s="177"/>
      <c r="E31" s="177"/>
      <c r="F31" s="177"/>
      <c r="G31" s="178"/>
      <c r="H31" s="16"/>
      <c r="I31" s="99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40"/>
      <c r="I32" s="14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40"/>
      <c r="I34" s="14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40"/>
      <c r="I36" s="141"/>
      <c r="J36" s="10"/>
      <c r="K36" s="10"/>
      <c r="L36" s="10"/>
    </row>
    <row r="37" spans="1:12" ht="12.75">
      <c r="A37" s="101"/>
      <c r="B37" s="30"/>
      <c r="C37" s="179"/>
      <c r="D37" s="180"/>
      <c r="E37" s="16"/>
      <c r="F37" s="179"/>
      <c r="G37" s="180"/>
      <c r="H37" s="16"/>
      <c r="I37" s="93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40"/>
      <c r="I38" s="14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40"/>
      <c r="I40" s="141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7" t="s">
        <v>267</v>
      </c>
      <c r="B44" s="184"/>
      <c r="C44" s="140"/>
      <c r="D44" s="141"/>
      <c r="E44" s="26"/>
      <c r="F44" s="152"/>
      <c r="G44" s="175"/>
      <c r="H44" s="175"/>
      <c r="I44" s="176"/>
      <c r="J44" s="10"/>
      <c r="K44" s="10"/>
      <c r="L44" s="10"/>
    </row>
    <row r="45" spans="1:12" ht="12.75">
      <c r="A45" s="101"/>
      <c r="B45" s="30"/>
      <c r="C45" s="179"/>
      <c r="D45" s="180"/>
      <c r="E45" s="16"/>
      <c r="F45" s="179"/>
      <c r="G45" s="181"/>
      <c r="H45" s="35"/>
      <c r="I45" s="105"/>
      <c r="J45" s="10"/>
      <c r="K45" s="10"/>
      <c r="L45" s="10"/>
    </row>
    <row r="46" spans="1:12" ht="12.75">
      <c r="A46" s="137" t="s">
        <v>268</v>
      </c>
      <c r="B46" s="184"/>
      <c r="C46" s="152" t="s">
        <v>333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2"/>
      <c r="B47" s="22"/>
      <c r="C47" s="129" t="s">
        <v>269</v>
      </c>
      <c r="D47" s="24"/>
      <c r="E47" s="24"/>
      <c r="F47" s="24"/>
      <c r="G47" s="24"/>
      <c r="H47" s="24"/>
      <c r="I47" s="126"/>
      <c r="J47" s="10"/>
      <c r="K47" s="10"/>
      <c r="L47" s="10"/>
    </row>
    <row r="48" spans="1:12" ht="12.75">
      <c r="A48" s="137" t="s">
        <v>270</v>
      </c>
      <c r="B48" s="184"/>
      <c r="C48" s="185" t="s">
        <v>334</v>
      </c>
      <c r="D48" s="186"/>
      <c r="E48" s="187"/>
      <c r="F48" s="24"/>
      <c r="G48" s="131" t="s">
        <v>271</v>
      </c>
      <c r="H48" s="185" t="s">
        <v>335</v>
      </c>
      <c r="I48" s="187"/>
      <c r="J48" s="10"/>
      <c r="K48" s="10"/>
      <c r="L48" s="10"/>
    </row>
    <row r="49" spans="1:12" ht="12.75">
      <c r="A49" s="92"/>
      <c r="B49" s="22"/>
      <c r="C49" s="129"/>
      <c r="D49" s="24"/>
      <c r="E49" s="24"/>
      <c r="F49" s="24"/>
      <c r="G49" s="24"/>
      <c r="H49" s="24"/>
      <c r="I49" s="126"/>
      <c r="J49" s="10"/>
      <c r="K49" s="10"/>
      <c r="L49" s="10"/>
    </row>
    <row r="50" spans="1:12" ht="12.75">
      <c r="A50" s="137" t="s">
        <v>257</v>
      </c>
      <c r="B50" s="184"/>
      <c r="C50" s="196" t="s">
        <v>329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2"/>
      <c r="B51" s="22"/>
      <c r="C51" s="24"/>
      <c r="D51" s="24"/>
      <c r="E51" s="24"/>
      <c r="F51" s="24"/>
      <c r="G51" s="24"/>
      <c r="H51" s="24"/>
      <c r="I51" s="126"/>
      <c r="J51" s="10"/>
      <c r="K51" s="10"/>
      <c r="L51" s="10"/>
    </row>
    <row r="52" spans="1:12" ht="12.75">
      <c r="A52" s="148" t="s">
        <v>272</v>
      </c>
      <c r="B52" s="149"/>
      <c r="C52" s="185" t="s">
        <v>336</v>
      </c>
      <c r="D52" s="186"/>
      <c r="E52" s="186"/>
      <c r="F52" s="186"/>
      <c r="G52" s="186"/>
      <c r="H52" s="186"/>
      <c r="I52" s="154"/>
      <c r="J52" s="10"/>
      <c r="K52" s="10"/>
      <c r="L52" s="10"/>
    </row>
    <row r="53" spans="1:12" ht="12.75">
      <c r="A53" s="106"/>
      <c r="B53" s="20"/>
      <c r="C53" s="190" t="s">
        <v>273</v>
      </c>
      <c r="D53" s="190"/>
      <c r="E53" s="190"/>
      <c r="F53" s="190"/>
      <c r="G53" s="190"/>
      <c r="H53" s="19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7" t="s">
        <v>274</v>
      </c>
      <c r="C55" s="198"/>
      <c r="D55" s="198"/>
      <c r="E55" s="198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9" t="s">
        <v>306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06"/>
      <c r="B57" s="199" t="s">
        <v>307</v>
      </c>
      <c r="C57" s="200"/>
      <c r="D57" s="200"/>
      <c r="E57" s="200"/>
      <c r="F57" s="200"/>
      <c r="G57" s="200"/>
      <c r="H57" s="200"/>
      <c r="I57" s="108"/>
      <c r="J57" s="10"/>
      <c r="K57" s="10"/>
      <c r="L57" s="10"/>
    </row>
    <row r="58" spans="1:12" ht="12.75">
      <c r="A58" s="106"/>
      <c r="B58" s="199" t="s">
        <v>308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106"/>
      <c r="B59" s="199" t="s">
        <v>309</v>
      </c>
      <c r="C59" s="200"/>
      <c r="D59" s="200"/>
      <c r="E59" s="200"/>
      <c r="F59" s="200"/>
      <c r="G59" s="200"/>
      <c r="H59" s="200"/>
      <c r="I59" s="20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91" t="s">
        <v>277</v>
      </c>
      <c r="H62" s="192"/>
      <c r="I62" s="19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4"/>
      <c r="H63" s="195"/>
      <c r="I63" s="117"/>
      <c r="J63" s="10"/>
      <c r="K63" s="10"/>
      <c r="L63" s="10"/>
    </row>
  </sheetData>
  <sheetProtection/>
  <protectedRanges>
    <protectedRange sqref="H2 I26 I24 A30:I30 A32:I32 A34:D34" name="Range1"/>
    <protectedRange sqref="E2" name="Range1_1"/>
    <protectedRange sqref="C6:D6" name="Range1_2"/>
    <protectedRange sqref="C8:D8 C10:D10 C12:I12 C14:D14 F14:I14 C16:I16" name="Range1_3"/>
    <protectedRange sqref="C18:I18" name="Range1_4"/>
    <protectedRange sqref="C24:G24 C22:F22 C26" name="Range1_5"/>
    <protectedRange sqref="C20:I20" name="Range1_6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A1" sqref="A1:K1"/>
    </sheetView>
  </sheetViews>
  <sheetFormatPr defaultColWidth="9.140625" defaultRowHeight="12.75"/>
  <cols>
    <col min="1" max="9" width="9.140625" style="51" customWidth="1"/>
    <col min="10" max="11" width="11.140625" style="51" bestFit="1" customWidth="1"/>
    <col min="12" max="16384" width="9.140625" style="51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41" t="s">
        <v>337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1">
      <c r="A4" s="244" t="s">
        <v>59</v>
      </c>
      <c r="B4" s="245"/>
      <c r="C4" s="245"/>
      <c r="D4" s="245"/>
      <c r="E4" s="245"/>
      <c r="F4" s="245"/>
      <c r="G4" s="245"/>
      <c r="H4" s="246"/>
      <c r="I4" s="57" t="s">
        <v>278</v>
      </c>
      <c r="J4" s="58" t="s">
        <v>319</v>
      </c>
      <c r="K4" s="59" t="s">
        <v>320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6">
        <v>2</v>
      </c>
      <c r="J5" s="55">
        <v>3</v>
      </c>
      <c r="K5" s="55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2">
        <f>J9+J16+J26+J35+J39</f>
        <v>4020720942</v>
      </c>
      <c r="K8" s="52">
        <f>K9+K16+K26+K35+K39</f>
        <v>3949286409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2">
        <f>SUM(J10:J15)</f>
        <v>2773798</v>
      </c>
      <c r="K9" s="52">
        <f>SUM(K10:K15)</f>
        <v>2724933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248688</v>
      </c>
      <c r="K11" s="7">
        <v>199823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2525110</v>
      </c>
      <c r="K14" s="7">
        <v>2525110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2">
        <f>SUM(J17:J25)</f>
        <v>500530465</v>
      </c>
      <c r="K16" s="52">
        <f>SUM(K17:K25)</f>
        <v>489479984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34897405</v>
      </c>
      <c r="K17" s="7">
        <v>34897405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295056641</v>
      </c>
      <c r="K18" s="7">
        <v>297264505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19444006</v>
      </c>
      <c r="K19" s="7">
        <v>20393398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8180671</v>
      </c>
      <c r="K20" s="7">
        <v>6088344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4893068</v>
      </c>
      <c r="K22" s="7">
        <v>4893068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129096179</v>
      </c>
      <c r="K23" s="7">
        <v>116490299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4000495</v>
      </c>
      <c r="K24" s="7">
        <v>4490965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4962000</v>
      </c>
      <c r="K25" s="7">
        <v>4962000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2">
        <f>SUM(J27:J34)</f>
        <v>3413105825</v>
      </c>
      <c r="K26" s="52">
        <f>SUM(K27:K34)</f>
        <v>3363714075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3280050998</v>
      </c>
      <c r="K27" s="7">
        <v>3279864883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133"/>
      <c r="K29" s="133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83747568</v>
      </c>
      <c r="K31" s="7">
        <v>83747568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133">
        <v>49307259</v>
      </c>
      <c r="K32" s="133">
        <v>101624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104310854</v>
      </c>
      <c r="K39" s="7">
        <v>93367417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2">
        <f>J41+J49+J56+J64</f>
        <v>4590048555</v>
      </c>
      <c r="K40" s="52">
        <f>K41+K49+K56+K64</f>
        <v>4572039602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2">
        <f>SUM(J42:J48)</f>
        <v>0</v>
      </c>
      <c r="K41" s="52">
        <f>SUM(K42:K48)</f>
        <v>0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133"/>
      <c r="K42" s="133"/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133"/>
      <c r="K43" s="133"/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133"/>
      <c r="K44" s="133"/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133"/>
      <c r="K45" s="133"/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133"/>
      <c r="K46" s="133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133"/>
      <c r="K47" s="133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133"/>
      <c r="K48" s="133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2">
        <f>SUM(J50:J55)</f>
        <v>124785923</v>
      </c>
      <c r="K49" s="52">
        <f>SUM(K50:K55)</f>
        <v>134515318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5347819</v>
      </c>
      <c r="K50" s="7">
        <v>6162476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961640</v>
      </c>
      <c r="K51" s="7">
        <v>1358248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133"/>
      <c r="K52" s="133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22487</v>
      </c>
      <c r="K53" s="7">
        <v>10531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14540345</v>
      </c>
      <c r="K54" s="7">
        <v>17134378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103913632</v>
      </c>
      <c r="K55" s="7">
        <v>109849685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2">
        <f>SUM(J57:J63)</f>
        <v>4451278877</v>
      </c>
      <c r="K56" s="52">
        <f>SUM(K57:K63)</f>
        <v>4435182227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133"/>
      <c r="K57" s="133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886973808</v>
      </c>
      <c r="K58" s="7">
        <v>849118503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133"/>
      <c r="K59" s="133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133"/>
      <c r="K60" s="133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76677233</v>
      </c>
      <c r="K61" s="7">
        <v>75621860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3487627836</v>
      </c>
      <c r="K62" s="7">
        <v>3510441864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133"/>
      <c r="K63" s="133"/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13983755</v>
      </c>
      <c r="K64" s="7">
        <v>2342057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983245</v>
      </c>
      <c r="K65" s="7">
        <v>925378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2">
        <f>J7+J8+J40+J65</f>
        <v>8611752742</v>
      </c>
      <c r="K66" s="52">
        <f>K7+K8+K40+K65</f>
        <v>8522251389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133"/>
      <c r="K67" s="133"/>
    </row>
    <row r="68" spans="1:11" ht="12.75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29"/>
      <c r="I69" s="3">
        <v>62</v>
      </c>
      <c r="J69" s="53">
        <f>J70+J71+J72+J78+J79+J82+J85</f>
        <v>8425761567</v>
      </c>
      <c r="K69" s="53">
        <f>K70+K71+K72+K78+K79+K82+K85</f>
        <v>8335717119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133">
        <v>164000000</v>
      </c>
      <c r="K70" s="133">
        <v>164000000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133">
        <v>36611672</v>
      </c>
      <c r="K71" s="133">
        <v>46153376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2">
        <f>J73+J74-J75+J76+J77</f>
        <v>7546913586</v>
      </c>
      <c r="K72" s="52">
        <f>K73+K74-K75+K76+K77</f>
        <v>7958440086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133">
        <v>12448675</v>
      </c>
      <c r="K73" s="133">
        <v>12448675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102685319</v>
      </c>
      <c r="K74" s="7">
        <v>61351818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102685319</v>
      </c>
      <c r="K75" s="7">
        <v>61351818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7534464911</v>
      </c>
      <c r="K76" s="7">
        <v>7945991411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133"/>
      <c r="K77" s="133"/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28454996</v>
      </c>
      <c r="K78" s="7">
        <v>28454996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2">
        <f>J80-J81</f>
        <v>414056393</v>
      </c>
      <c r="K79" s="52">
        <f>K80-K81</f>
        <v>3832028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414056393</v>
      </c>
      <c r="K80" s="7">
        <v>3832028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133"/>
      <c r="K81" s="133"/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2">
        <f>J83-J84</f>
        <v>235724920</v>
      </c>
      <c r="K82" s="52">
        <f>K83-K84</f>
        <v>134836633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235724920</v>
      </c>
      <c r="K83" s="7">
        <v>134836633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133"/>
      <c r="K84" s="133"/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133"/>
      <c r="K85" s="133"/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2">
        <f>SUM(J87:J89)</f>
        <v>117534000</v>
      </c>
      <c r="K86" s="52">
        <f>SUM(K87:K89)</f>
        <v>98835410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133"/>
      <c r="K88" s="133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117534000</v>
      </c>
      <c r="K89" s="7">
        <v>98835410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2">
        <f>SUM(J91:J99)</f>
        <v>0</v>
      </c>
      <c r="K90" s="52">
        <f>SUM(K91:K99)</f>
        <v>0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133"/>
      <c r="K91" s="133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133"/>
      <c r="K92" s="133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133"/>
      <c r="K93" s="133"/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133"/>
      <c r="K94" s="133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133"/>
      <c r="K95" s="133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133"/>
      <c r="K96" s="133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133"/>
      <c r="K97" s="133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133"/>
      <c r="K99" s="133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2">
        <f>SUM(J101:J112)</f>
        <v>60105617</v>
      </c>
      <c r="K100" s="52">
        <f>SUM(K101:K112)</f>
        <v>50598198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16592212</v>
      </c>
      <c r="K101" s="7">
        <v>22983982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133"/>
      <c r="K102" s="133"/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133"/>
      <c r="K103" s="133"/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24461</v>
      </c>
      <c r="K104" s="7">
        <v>71493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7277610</v>
      </c>
      <c r="K105" s="7">
        <v>2196772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133"/>
      <c r="K106" s="133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133"/>
      <c r="K107" s="133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7794919</v>
      </c>
      <c r="K108" s="7">
        <v>1088130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6937356</v>
      </c>
      <c r="K109" s="7">
        <v>466964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21256241</v>
      </c>
      <c r="K110" s="7">
        <v>23566541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133"/>
      <c r="K111" s="133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133">
        <v>222818</v>
      </c>
      <c r="K112" s="133">
        <v>224316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8351558</v>
      </c>
      <c r="K113" s="7">
        <v>37100662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2">
        <f>J69+J86+J90+J100+J113</f>
        <v>8611752742</v>
      </c>
      <c r="K114" s="52">
        <f>K69+K86+K90+K100+K113</f>
        <v>8522251389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133"/>
      <c r="K115" s="133"/>
    </row>
    <row r="116" spans="1:11" ht="12.75">
      <c r="A116" s="207" t="s">
        <v>310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30:K31 J74:K76 J33:K41 J49:K51 J53:K56 J58:K58 J61:K62 J64:K66 J78:K80 L1:IV65536 J82:K83 J86:K87 J89:K90 J100:K101 J104:K105 J108:K110 J113:K114 J98:K98 J116:K65536 J18:K28 J1:K16 J68:K69 J72:K72"/>
    <dataValidation type="whole" operator="greaterThanOrEqual" allowBlank="1" showInputMessage="1" showErrorMessage="1" errorTitle="Pogrešan unos" error="Mogu se unijeti samo cjelobrojne pozitivne vrijednosti." sqref="J91:K97 J106:K107 J84:K85 J77:K77 J17:K17 J67:K67 J81:K81 J29:K29 J88:K88 J99:K99 J115:K115 J32:K32 J57:K57 J59:K60 J102:K103 J70:K70 J73:K73 J63:K63 J42:K48 J52:K52 J111:K11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1" t="s">
        <v>338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1.75">
      <c r="A4" s="262" t="s">
        <v>59</v>
      </c>
      <c r="B4" s="262"/>
      <c r="C4" s="262"/>
      <c r="D4" s="262"/>
      <c r="E4" s="262"/>
      <c r="F4" s="262"/>
      <c r="G4" s="262"/>
      <c r="H4" s="262"/>
      <c r="I4" s="57" t="s">
        <v>279</v>
      </c>
      <c r="J4" s="263" t="s">
        <v>319</v>
      </c>
      <c r="K4" s="263"/>
      <c r="L4" s="263" t="s">
        <v>320</v>
      </c>
      <c r="M4" s="263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53">
        <f>SUM(J8:J9)</f>
        <v>219215010</v>
      </c>
      <c r="K7" s="53">
        <f>SUM(K8:K9)</f>
        <v>2889998</v>
      </c>
      <c r="L7" s="53">
        <f>SUM(L8:L9)</f>
        <v>147254520</v>
      </c>
      <c r="M7" s="53">
        <f>SUM(M8:M9)</f>
        <v>5057521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6702471</v>
      </c>
      <c r="K8" s="7">
        <v>2855431</v>
      </c>
      <c r="L8" s="7">
        <v>15941377</v>
      </c>
      <c r="M8" s="7">
        <v>5025497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212512539</v>
      </c>
      <c r="K9" s="7">
        <v>34567</v>
      </c>
      <c r="L9" s="7">
        <v>131313143</v>
      </c>
      <c r="M9" s="7">
        <v>32024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2">
        <f>J11+J12+J16+J20+J21+J22+J25+J26</f>
        <v>45705454</v>
      </c>
      <c r="K10" s="52">
        <f>K11+K12+K16+K20+K21+K22+K25+K26</f>
        <v>14303387</v>
      </c>
      <c r="L10" s="52">
        <f>L11+L12+L16+L20+L21+L22+L25+L26</f>
        <v>97544808</v>
      </c>
      <c r="M10" s="52">
        <f>M11+M12+M16+M20+M21+M22+M25+M26</f>
        <v>70405141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2">
        <f>SUM(J13:J15)</f>
        <v>24830354</v>
      </c>
      <c r="K12" s="52">
        <f>SUM(K13:K15)</f>
        <v>6947251</v>
      </c>
      <c r="L12" s="52">
        <f>SUM(L13:L15)</f>
        <v>18866443</v>
      </c>
      <c r="M12" s="52">
        <f>SUM(M13:M15)</f>
        <v>10432801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900763</v>
      </c>
      <c r="K13" s="7">
        <v>334868</v>
      </c>
      <c r="L13" s="7">
        <f>1191161+11444</f>
        <v>1202605</v>
      </c>
      <c r="M13" s="7">
        <v>428447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0</v>
      </c>
      <c r="K14" s="7">
        <v>0</v>
      </c>
      <c r="L14" s="7">
        <v>0</v>
      </c>
      <c r="M14" s="7">
        <v>-11444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23929591</v>
      </c>
      <c r="K15" s="7">
        <v>6612383</v>
      </c>
      <c r="L15" s="7">
        <v>17663838</v>
      </c>
      <c r="M15" s="7">
        <v>10015798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2">
        <f>SUM(J17:J19)</f>
        <v>11593151</v>
      </c>
      <c r="K16" s="52">
        <f>SUM(K17:K19)</f>
        <v>4211777</v>
      </c>
      <c r="L16" s="52">
        <f>SUM(L17:L19)</f>
        <v>8311369</v>
      </c>
      <c r="M16" s="52">
        <f>SUM(M17:M19)</f>
        <v>3013941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6108383</v>
      </c>
      <c r="K17" s="7">
        <v>2130691</v>
      </c>
      <c r="L17" s="7">
        <v>4527594</v>
      </c>
      <c r="M17" s="7">
        <v>1580085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3857615</v>
      </c>
      <c r="K18" s="7">
        <v>1491224</v>
      </c>
      <c r="L18" s="7">
        <v>2571018</v>
      </c>
      <c r="M18" s="7">
        <v>989022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1627153</v>
      </c>
      <c r="K19" s="7">
        <v>589862</v>
      </c>
      <c r="L19" s="7">
        <v>1212757</v>
      </c>
      <c r="M19" s="7">
        <v>444834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3566754</v>
      </c>
      <c r="K20" s="7">
        <v>1158455</v>
      </c>
      <c r="L20" s="7">
        <v>13647926</v>
      </c>
      <c r="M20" s="7">
        <v>4613976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4093325</v>
      </c>
      <c r="K21" s="7">
        <v>1729108</v>
      </c>
      <c r="L21" s="7">
        <v>55895737</v>
      </c>
      <c r="M21" s="7">
        <v>52141760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1621870</v>
      </c>
      <c r="K26" s="7">
        <v>256796</v>
      </c>
      <c r="L26" s="7">
        <v>823333</v>
      </c>
      <c r="M26" s="7">
        <v>202663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2">
        <f>SUM(J28:J32)</f>
        <v>111439636</v>
      </c>
      <c r="K27" s="52">
        <f>SUM(K28:K32)</f>
        <v>35327773</v>
      </c>
      <c r="L27" s="52">
        <f>SUM(L28:L32)</f>
        <v>189827867</v>
      </c>
      <c r="M27" s="52">
        <f>SUM(M28:M32)</f>
        <v>29446512</v>
      </c>
    </row>
    <row r="28" spans="1:13" ht="32.25" customHeight="1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33849904</v>
      </c>
      <c r="K28" s="7">
        <v>8556127</v>
      </c>
      <c r="L28" s="7">
        <v>35789604</v>
      </c>
      <c r="M28" s="7">
        <v>11698756</v>
      </c>
    </row>
    <row r="29" spans="1:13" ht="24.75" customHeight="1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77589732</v>
      </c>
      <c r="K29" s="7">
        <v>26771646</v>
      </c>
      <c r="L29" s="7">
        <v>154038263</v>
      </c>
      <c r="M29" s="7">
        <v>17747756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2">
        <f>SUM(J34:J37)</f>
        <v>89833311</v>
      </c>
      <c r="K33" s="52">
        <f>SUM(K34:K37)</f>
        <v>9055465</v>
      </c>
      <c r="L33" s="52">
        <f>SUM(L34:L37)</f>
        <v>68981073</v>
      </c>
      <c r="M33" s="52">
        <f>SUM(M34:M37)</f>
        <v>-33719155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26342975</v>
      </c>
      <c r="K34" s="7">
        <v>6722914</v>
      </c>
      <c r="L34" s="7">
        <v>698187</v>
      </c>
      <c r="M34" s="7">
        <v>264497</v>
      </c>
    </row>
    <row r="35" spans="1:13" ht="25.5" customHeight="1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63490336</v>
      </c>
      <c r="K35" s="7">
        <v>2332551</v>
      </c>
      <c r="L35" s="7">
        <v>47908398</v>
      </c>
      <c r="M35" s="7">
        <v>-34519710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20374488</v>
      </c>
      <c r="M36" s="7">
        <v>536058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2">
        <f>J7+J27+J38+J40</f>
        <v>330654646</v>
      </c>
      <c r="K42" s="52">
        <f>K7+K27+K38+K40</f>
        <v>38217771</v>
      </c>
      <c r="L42" s="52">
        <f>L7+L27+L38+L40</f>
        <v>337082387</v>
      </c>
      <c r="M42" s="52">
        <f>M7+M27+M38+M40</f>
        <v>34504033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2">
        <f>J10+J33+J39+J41</f>
        <v>135538765</v>
      </c>
      <c r="K43" s="52">
        <f>K10+K33+K39+K41</f>
        <v>23358852</v>
      </c>
      <c r="L43" s="52">
        <f>L10+L33+L39+L41</f>
        <v>166525881</v>
      </c>
      <c r="M43" s="52">
        <f>M10+M33+M39+M41</f>
        <v>36685986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2">
        <f>J42-J43</f>
        <v>195115881</v>
      </c>
      <c r="K44" s="52">
        <f>K42-K43</f>
        <v>14858919</v>
      </c>
      <c r="L44" s="52">
        <f>L42-L43</f>
        <v>170556506</v>
      </c>
      <c r="M44" s="52">
        <f>M42-M43</f>
        <v>-2181953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f>IF(J42&gt;J43,J42-J43,0)</f>
        <v>195115881</v>
      </c>
      <c r="K45" s="52">
        <f>IF(K42&gt;K43,K42-K43,0)</f>
        <v>14858919</v>
      </c>
      <c r="L45" s="52">
        <f>IF(L42&gt;L43,L42-L43,0)</f>
        <v>170556506</v>
      </c>
      <c r="M45" s="52">
        <f>IF(M42&gt;M43,M42-M43,0)</f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2181953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42463221</v>
      </c>
      <c r="K47" s="7">
        <v>0</v>
      </c>
      <c r="L47" s="7">
        <v>35719873</v>
      </c>
      <c r="M47" s="7">
        <v>-2860050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2">
        <f>J44-J47</f>
        <v>152652660</v>
      </c>
      <c r="K48" s="52">
        <f>K44-K47</f>
        <v>14858919</v>
      </c>
      <c r="L48" s="52">
        <f>L44-L47</f>
        <v>134836633</v>
      </c>
      <c r="M48" s="52">
        <f>M44-M47</f>
        <v>678097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f>IF(J48&gt;0,J48,0)</f>
        <v>152652660</v>
      </c>
      <c r="K49" s="52">
        <f>IF(K48&gt;0,K48,0)</f>
        <v>14858919</v>
      </c>
      <c r="L49" s="52">
        <f>IF(L48&gt;0,L48,0)</f>
        <v>134836633</v>
      </c>
      <c r="M49" s="52">
        <f>IF(M48&gt;0,M48,0)</f>
        <v>678097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7" t="s">
        <v>312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4"/>
      <c r="J52" s="54"/>
      <c r="K52" s="54"/>
      <c r="L52" s="54"/>
      <c r="M52" s="61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>
        <f>J48</f>
        <v>152652660</v>
      </c>
      <c r="K56" s="6">
        <f>K48</f>
        <v>14858919</v>
      </c>
      <c r="L56" s="6">
        <f>L48</f>
        <v>134836633</v>
      </c>
      <c r="M56" s="6">
        <f>M48</f>
        <v>678097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 ht="24.75" customHeight="1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26.25" customHeight="1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24" customHeight="1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0">
        <f>J56+J66</f>
        <v>152652660</v>
      </c>
      <c r="K67" s="60">
        <f>K56+K66</f>
        <v>14858919</v>
      </c>
      <c r="L67" s="60">
        <f>L56+L66</f>
        <v>134836633</v>
      </c>
      <c r="M67" s="60">
        <f>M56+M66</f>
        <v>678097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0.57421875" style="51" customWidth="1"/>
    <col min="12" max="12" width="9.140625" style="51" customWidth="1"/>
    <col min="13" max="13" width="11.7109375" style="51" bestFit="1" customWidth="1"/>
    <col min="14" max="16384" width="9.140625" style="51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67" t="s">
        <v>338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1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283</v>
      </c>
      <c r="K5" s="68" t="s">
        <v>284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4"/>
      <c r="J6" s="264"/>
      <c r="K6" s="265"/>
    </row>
    <row r="7" spans="1:13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195115881</v>
      </c>
      <c r="K7" s="7">
        <v>170556506</v>
      </c>
      <c r="M7" s="134"/>
    </row>
    <row r="8" spans="1:13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3566754</v>
      </c>
      <c r="K8" s="7">
        <v>13647926</v>
      </c>
      <c r="M8" s="134"/>
    </row>
    <row r="9" spans="1:13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0</v>
      </c>
      <c r="K9" s="7">
        <v>0</v>
      </c>
      <c r="M9" s="134"/>
    </row>
    <row r="10" spans="1:13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0</v>
      </c>
      <c r="K10" s="7">
        <v>0</v>
      </c>
      <c r="M10" s="134"/>
    </row>
    <row r="11" spans="1:13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0</v>
      </c>
      <c r="K11" s="7">
        <v>0</v>
      </c>
      <c r="M11" s="134"/>
    </row>
    <row r="12" spans="1:13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0</v>
      </c>
      <c r="K12" s="7">
        <v>0</v>
      </c>
      <c r="M12" s="134"/>
    </row>
    <row r="13" spans="1:13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2">
        <f>SUM(J7:J12)</f>
        <v>198682635</v>
      </c>
      <c r="K13" s="52">
        <f>SUM(K7:K12)</f>
        <v>184204432</v>
      </c>
      <c r="M13" s="134"/>
    </row>
    <row r="14" spans="1:13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>
        <v>581214699</v>
      </c>
      <c r="K14" s="7">
        <v>18217719</v>
      </c>
      <c r="M14" s="134"/>
    </row>
    <row r="15" spans="1:13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134896645</v>
      </c>
      <c r="K15" s="7">
        <v>84460596</v>
      </c>
      <c r="M15" s="134"/>
    </row>
    <row r="16" spans="1:13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0</v>
      </c>
      <c r="K16" s="7">
        <v>0</v>
      </c>
      <c r="M16" s="134"/>
    </row>
    <row r="17" spans="1:13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183504273</v>
      </c>
      <c r="K17" s="7">
        <v>80821914</v>
      </c>
      <c r="M17" s="134"/>
    </row>
    <row r="18" spans="1:13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2">
        <f>SUM(J14:J17)</f>
        <v>899615617</v>
      </c>
      <c r="K18" s="52">
        <f>SUM(K14:K17)</f>
        <v>183500229</v>
      </c>
      <c r="M18" s="134"/>
    </row>
    <row r="19" spans="1:13" ht="21.75" customHeight="1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2">
        <f>IF(J13&gt;J18,J13-J18,0)</f>
        <v>0</v>
      </c>
      <c r="K19" s="52">
        <f>IF(K13&gt;K18,K13-K18,0)</f>
        <v>704203</v>
      </c>
      <c r="M19" s="134"/>
    </row>
    <row r="20" spans="1:13" ht="24" customHeight="1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2">
        <f>IF(J18&gt;J13,J18-J13,0)</f>
        <v>700932982</v>
      </c>
      <c r="K20" s="52">
        <f>IF(K18&gt;K13,K18-K13,0)</f>
        <v>0</v>
      </c>
      <c r="M20" s="134"/>
    </row>
    <row r="21" spans="1:13" ht="12.75">
      <c r="A21" s="207" t="s">
        <v>159</v>
      </c>
      <c r="B21" s="208"/>
      <c r="C21" s="208"/>
      <c r="D21" s="208"/>
      <c r="E21" s="208"/>
      <c r="F21" s="208"/>
      <c r="G21" s="208"/>
      <c r="H21" s="208"/>
      <c r="I21" s="264"/>
      <c r="J21" s="264"/>
      <c r="K21" s="265"/>
      <c r="M21" s="134"/>
    </row>
    <row r="22" spans="1:13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>
        <v>1522863</v>
      </c>
      <c r="K22" s="7">
        <v>85980</v>
      </c>
      <c r="M22" s="134"/>
    </row>
    <row r="23" spans="1:13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>
        <v>0</v>
      </c>
      <c r="K23" s="7">
        <v>0</v>
      </c>
      <c r="M23" s="134"/>
    </row>
    <row r="24" spans="1:13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>
        <v>38581940</v>
      </c>
      <c r="K24" s="7">
        <v>69850698</v>
      </c>
      <c r="M24" s="134"/>
    </row>
    <row r="25" spans="1:13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>
        <v>1027823</v>
      </c>
      <c r="K25" s="7">
        <v>4880503</v>
      </c>
      <c r="M25" s="134"/>
    </row>
    <row r="26" spans="1:13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>
        <v>2721545583</v>
      </c>
      <c r="K26" s="7">
        <v>1764069300</v>
      </c>
      <c r="M26" s="134"/>
    </row>
    <row r="27" spans="1:13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3">
        <f>SUM(J22:J26)</f>
        <v>2762678209</v>
      </c>
      <c r="K27" s="52">
        <f>SUM(K22:K26)</f>
        <v>1838886481</v>
      </c>
      <c r="M27" s="134"/>
    </row>
    <row r="28" spans="1:13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>
        <v>101874789</v>
      </c>
      <c r="K28" s="7">
        <v>22057607</v>
      </c>
      <c r="M28" s="134"/>
    </row>
    <row r="29" spans="1:13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7">
        <v>0</v>
      </c>
      <c r="K29" s="7">
        <v>0</v>
      </c>
      <c r="M29" s="134"/>
    </row>
    <row r="30" spans="1:13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7">
        <v>1749646539</v>
      </c>
      <c r="K30" s="7">
        <v>1613003993</v>
      </c>
      <c r="M30" s="134"/>
    </row>
    <row r="31" spans="1:13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3">
        <f>SUM(J28:J30)</f>
        <v>1851521328</v>
      </c>
      <c r="K31" s="7">
        <f>SUM(K28:K30)</f>
        <v>1635061600</v>
      </c>
      <c r="M31" s="134"/>
    </row>
    <row r="32" spans="1:13" ht="25.5" customHeight="1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3">
        <f>IF(J27&gt;J31,J27-J31,0)</f>
        <v>911156881</v>
      </c>
      <c r="K32" s="52">
        <f>IF(K27&gt;K31,K27-K31,0)</f>
        <v>203824881</v>
      </c>
      <c r="M32" s="134"/>
    </row>
    <row r="33" spans="1:13" ht="25.5" customHeight="1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2">
        <f>IF(J31&gt;J27,J31-J27,0)</f>
        <v>0</v>
      </c>
      <c r="K33" s="52">
        <f>IF(K31&gt;K27,K31-K27,0)</f>
        <v>0</v>
      </c>
      <c r="M33" s="134"/>
    </row>
    <row r="34" spans="1:13" ht="12.75">
      <c r="A34" s="207" t="s">
        <v>160</v>
      </c>
      <c r="B34" s="208"/>
      <c r="C34" s="208"/>
      <c r="D34" s="208"/>
      <c r="E34" s="208"/>
      <c r="F34" s="208"/>
      <c r="G34" s="208"/>
      <c r="H34" s="208"/>
      <c r="I34" s="264"/>
      <c r="J34" s="264"/>
      <c r="K34" s="265"/>
      <c r="M34" s="134"/>
    </row>
    <row r="35" spans="1:13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7">
        <v>49851465</v>
      </c>
      <c r="K35" s="7">
        <v>50464307</v>
      </c>
      <c r="M35" s="134"/>
    </row>
    <row r="36" spans="1:13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>
        <v>93286980</v>
      </c>
      <c r="K36" s="7">
        <v>8300000</v>
      </c>
      <c r="M36" s="134"/>
    </row>
    <row r="37" spans="1:13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7">
        <v>9563461</v>
      </c>
      <c r="K37" s="7">
        <v>9654445</v>
      </c>
      <c r="M37" s="134"/>
    </row>
    <row r="38" spans="1:13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2">
        <f>SUM(J35:J37)</f>
        <v>152701906</v>
      </c>
      <c r="K38" s="52">
        <f>SUM(K35:K37)</f>
        <v>68418752</v>
      </c>
      <c r="M38" s="134"/>
    </row>
    <row r="39" spans="1:13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120361548</v>
      </c>
      <c r="K39" s="7">
        <v>1900000</v>
      </c>
      <c r="M39" s="134"/>
    </row>
    <row r="40" spans="1:13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>
        <v>241315313</v>
      </c>
      <c r="K40" s="7">
        <v>273445987</v>
      </c>
      <c r="M40" s="134"/>
    </row>
    <row r="41" spans="1:13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7">
        <v>0</v>
      </c>
      <c r="K41" s="7">
        <v>0</v>
      </c>
      <c r="M41" s="134"/>
    </row>
    <row r="42" spans="1:13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7">
        <v>0</v>
      </c>
      <c r="K42" s="7">
        <v>9130806</v>
      </c>
      <c r="M42" s="134"/>
    </row>
    <row r="43" spans="1:13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7">
        <v>106771</v>
      </c>
      <c r="K43" s="7">
        <v>112741</v>
      </c>
      <c r="M43" s="134"/>
    </row>
    <row r="44" spans="1:13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52">
        <f>SUM(J39:J43)</f>
        <v>361783632</v>
      </c>
      <c r="K44" s="52">
        <f>SUM(K39:K43)</f>
        <v>284589534</v>
      </c>
      <c r="M44" s="134"/>
    </row>
    <row r="45" spans="1:13" ht="27" customHeight="1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2">
        <f>IF(J38&gt;J44,J38-J44,0)</f>
        <v>0</v>
      </c>
      <c r="K45" s="52">
        <f>IF(K38&gt;K44,K38-K44,0)</f>
        <v>0</v>
      </c>
      <c r="M45" s="134"/>
    </row>
    <row r="46" spans="1:13" ht="27" customHeight="1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2">
        <f>IF(J44&gt;J38,J44-J38,0)</f>
        <v>209081726</v>
      </c>
      <c r="K46" s="52">
        <f>IF(K44&gt;K38,K44-K38,0)</f>
        <v>216170782</v>
      </c>
      <c r="M46" s="134"/>
    </row>
    <row r="47" spans="1:13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2">
        <f>IF(J19-J20+J32-J33+J45-J46&gt;0,J19-J20+J32-J33+J45-J46,0)</f>
        <v>1142173</v>
      </c>
      <c r="K47" s="52">
        <f>IF(K19-K20+K32-K33+K45-K46&gt;0,K19-K20+K32-K33+K45-K46,0)</f>
        <v>0</v>
      </c>
      <c r="M47" s="134"/>
    </row>
    <row r="48" spans="1:13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11641698</v>
      </c>
      <c r="M48" s="134"/>
    </row>
    <row r="49" spans="1:13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2667506</v>
      </c>
      <c r="K49" s="7">
        <v>13983755</v>
      </c>
      <c r="M49" s="134"/>
    </row>
    <row r="50" spans="1:13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>
        <v>1142173</v>
      </c>
      <c r="K50" s="7"/>
      <c r="M50" s="134"/>
    </row>
    <row r="51" spans="1:13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/>
      <c r="K51" s="7">
        <v>11641698</v>
      </c>
      <c r="M51" s="134"/>
    </row>
    <row r="52" spans="1:13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0">
        <f>J49+J50-J51</f>
        <v>3809679</v>
      </c>
      <c r="K52" s="60">
        <f>K49+K50-K51</f>
        <v>2342057</v>
      </c>
      <c r="M52" s="13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L1:IV65536 J13:K16 A1:I65536 J1:K6 J18:K65536"/>
    <dataValidation type="whole" operator="notEqual" allowBlank="1" showInputMessage="1" showErrorMessage="1" errorTitle="Pogrešan unos" error="Mogu se unijeti samo cjelobrojne vrijednosti." sqref="J7:K12 J17:K17">
      <formula1>9999999998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29" sqref="A29:H29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21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1">
        <v>2</v>
      </c>
      <c r="J5" s="72" t="s">
        <v>283</v>
      </c>
      <c r="K5" s="72" t="s">
        <v>284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4"/>
      <c r="J6" s="264"/>
      <c r="K6" s="265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8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30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7" t="s">
        <v>159</v>
      </c>
      <c r="B22" s="208"/>
      <c r="C22" s="208"/>
      <c r="D22" s="208"/>
      <c r="E22" s="208"/>
      <c r="F22" s="208"/>
      <c r="G22" s="208"/>
      <c r="H22" s="208"/>
      <c r="I22" s="264"/>
      <c r="J22" s="264"/>
      <c r="K22" s="265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7" t="s">
        <v>160</v>
      </c>
      <c r="B35" s="208"/>
      <c r="C35" s="208"/>
      <c r="D35" s="208"/>
      <c r="E35" s="208"/>
      <c r="F35" s="208"/>
      <c r="G35" s="208"/>
      <c r="H35" s="208"/>
      <c r="I35" s="264">
        <v>0</v>
      </c>
      <c r="J35" s="264"/>
      <c r="K35" s="265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4"/>
    </row>
    <row r="2" spans="1:12" ht="15">
      <c r="A2" s="42"/>
      <c r="B2" s="73"/>
      <c r="C2" s="280" t="s">
        <v>282</v>
      </c>
      <c r="D2" s="280"/>
      <c r="E2" s="135" t="s">
        <v>340</v>
      </c>
      <c r="F2" s="43" t="s">
        <v>250</v>
      </c>
      <c r="G2" s="281" t="s">
        <v>343</v>
      </c>
      <c r="H2" s="282"/>
      <c r="I2" s="73"/>
      <c r="J2" s="73"/>
      <c r="K2" s="73"/>
      <c r="L2" s="76"/>
    </row>
    <row r="3" spans="1:11" ht="21.75">
      <c r="A3" s="283" t="s">
        <v>59</v>
      </c>
      <c r="B3" s="283"/>
      <c r="C3" s="283"/>
      <c r="D3" s="283"/>
      <c r="E3" s="283"/>
      <c r="F3" s="283"/>
      <c r="G3" s="283"/>
      <c r="H3" s="283"/>
      <c r="I3" s="79" t="s">
        <v>305</v>
      </c>
      <c r="J3" s="80" t="s">
        <v>150</v>
      </c>
      <c r="K3" s="80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2">
        <v>2</v>
      </c>
      <c r="J4" s="81" t="s">
        <v>283</v>
      </c>
      <c r="K4" s="81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f>Bilanca!J70</f>
        <v>164000000</v>
      </c>
      <c r="K5" s="6">
        <f>Bilanca!K70</f>
        <v>164000000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7">
        <f>Bilanca!J71</f>
        <v>36611672</v>
      </c>
      <c r="K6" s="7">
        <f>Bilanca!K71</f>
        <v>46153376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f>Bilanca!J72</f>
        <v>7546913586</v>
      </c>
      <c r="K7" s="46">
        <f>Bilanca!K72</f>
        <v>7958440086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f>Bilanca!J79</f>
        <v>414056393</v>
      </c>
      <c r="K8" s="46">
        <f>Bilanca!K79</f>
        <v>3832028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f>Bilanca!J82</f>
        <v>235724920</v>
      </c>
      <c r="K9" s="46">
        <f>Bilanca!K82</f>
        <v>134836633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>
        <f>Bilanca!J78</f>
        <v>28454996</v>
      </c>
      <c r="K12" s="46">
        <f>Bilanca!K78</f>
        <v>28454996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7">
        <f>SUM(J5:J13)</f>
        <v>8425761567</v>
      </c>
      <c r="K14" s="77">
        <f>SUM(K5:K13)</f>
        <v>8335717119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8">
        <v>19</v>
      </c>
      <c r="J24" s="78"/>
      <c r="K24" s="78"/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2016-07-28T13:11:35Z</cp:lastPrinted>
  <dcterms:created xsi:type="dcterms:W3CDTF">2008-10-17T11:51:54Z</dcterms:created>
  <dcterms:modified xsi:type="dcterms:W3CDTF">2017-10-25T11:20:25Z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