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168" windowHeight="80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<sst xmlns="http://schemas.openxmlformats.org/spreadsheetml/2006/main" count="405" uniqueCount="350">
  <si>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</si>
  <si>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</si>
  <si>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</si>
  <si>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</si>
  <si>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</si>
  <si>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</si>
  <si>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</si>
  <si>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</si>
  <si>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</si>
  <si>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</si>
  <si>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</si>
  <si>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</si>
  <si>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</si>
  <si>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</si>
  <si>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</si>
  <si>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</si>
  <si>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</si>
  <si>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</si>
  <si>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</si>
  <si>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</si>
  <si>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</si>
  <si>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</si>
  <si>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</si>
  <si>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</si>
  <si>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</si>
  <si>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</si>
  <si>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</si>
  <si>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</si>
  <si>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</si>
  <si>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</si>
  <si>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</si>
  <si>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</si>
  <si>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</si>
  <si>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</si>
  <si>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</si>
  <si>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</si>
  <si>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</si>
  <si>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</si>
  <si>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</si>
  <si>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</si>
  <si>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</si>
  <si>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</si>
  <si>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</si>
  <si>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</si>
  <si>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</si>
  <si>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</si>
  <si>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</si>
  <si>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</si>
  <si>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</si>
  <si>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</si>
  <si>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</si>
  <si>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</si>
  <si>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</si>
  <si>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</si>
  <si>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</si>
  <si>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</si>
  <si>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</si>
  <si>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</si>
  <si>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</si>
  <si>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</si>
  <si>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</si>
  <si>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</si>
  <si>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</si>
  <si>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</si>
  <si>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</si>
  <si>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</si>
  <si>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</si>
  <si>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</si>
  <si>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</si>
  <si>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</si>
  <si>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</si>
  <si>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</si>
  <si>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</si>
  <si>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</si>
  <si>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</si>
  <si>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</si>
  <si>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</si>
  <si>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</si>
  <si>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</si>
  <si>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</si>
  <si>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</si>
  <si>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</si>
  <si>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</si>
  <si>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</si>
  <si>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</si>
  <si>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</si>
  <si>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</si>
  <si>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</si>
  <si>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</si>
  <si>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</si>
  <si>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</si>
  <si>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</si>
  <si>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</si>
  <si>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</si>
  <si>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</si>
  <si>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</si>
  <si>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</si>
  <si>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</si>
  <si>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</si>
  <si>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</si>
  <si>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</si>
  <si>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</si>
  <si>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</si>
  <si>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</si>
  <si>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</si>
  <si>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</si>
  <si>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</si>
  <si>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</si>
  <si>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</si>
  <si>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</si>
  <si>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</si>
  <si>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</si>
  <si>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</si>
  <si>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</si>
  <si>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</si>
  <si>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</si>
  <si>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</si>
  <si>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</si>
  <si>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</si>
  <si>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</si>
  <si>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</si>
  <si>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</si>
  <si>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</si>
  <si>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</si>
  <si>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</si>
  <si>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</si>
  <si>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</si>
  <si>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</si>
  <si>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</si>
  <si>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</si>
  <si>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</si>
  <si>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</si>
  <si>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</si>
  <si>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</si>
  <si>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</si>
  <si>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</si>
  <si>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</si>
  <si>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</si>
  <si>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</si>
  <si>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</si>
  <si>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</si>
  <si>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</si>
  <si>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</si>
  <si>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</si>
  <si>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</si>
  <si>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</si>
  <si>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</si>
  <si>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</si>
  <si>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</si>
  <si>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</si>
  <si>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</si>
  <si>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</si>
  <si>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</si>
  <si>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</si>
  <si>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</si>
  <si>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</si>
  <si>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</si>
  <si>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</si>
  <si>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</si>
  <si>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</si>
  <si>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</si>
  <si>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</si>
  <si>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</si>
  <si>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</si>
  <si>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</si>
  <si>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</si>
  <si>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</si>
  <si>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</si>
  <si>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</si>
  <si>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</si>
  <si>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</si>
  <si>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</si>
  <si>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</si>
  <si>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</si>
  <si>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</si>
  <si>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</si>
  <si>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</si>
  <si>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</si>
  <si>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</si>
  <si>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</si>
  <si>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</si>
  <si>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</si>
  <si>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</si>
  <si>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</si>
  <si>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</si>
  <si>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</si>
  <si>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</si>
  <si>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</si>
  <si>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</si>
  <si>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</si>
  <si>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</si>
  <si>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</si>
  <si>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</si>
  <si>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</si>
  <si>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</si>
  <si>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</si>
  <si>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</si>
  <si>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</si>
  <si>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</si>
  <si>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</si>
  <si>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</si>
  <si>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</si>
  <si>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</si>
  <si>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</si>
  <si>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</si>
  <si>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</si>
  <si>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</si>
  <si>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</si>
  <si>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</si>
  <si>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</si>
  <si>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</si>
  <si>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</si>
  <si>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</si>
  <si>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</si>
  <si>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</si>
  <si>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</si>
  <si>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</si>
  <si>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</si>
  <si>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</si>
  <si>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</si>
  <si>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</si>
  <si>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</si>
  <si>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</si>
  <si>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</si>
  <si>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</si>
  <si>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</si>
  <si>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</si>
  <si>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</si>
  <si>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</si>
  <si>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</si>
  <si>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</si>
  <si>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</si>
  <si>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</si>
  <si>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</si>
  <si>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</si>
  <si>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</si>
  <si>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</si>
  <si>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</si>
  <si>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</si>
  <si>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</si>
  <si>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</si>
  <si>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</si>
  <si>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</si>
  <si>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</si>
  <si>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</si>
  <si>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</si>
  <si>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</si>
  <si>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</si>
  <si>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</si>
  <si>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</si>
  <si>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</si>
  <si>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</si>
  <si>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</si>
  <si>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</si>
  <si>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</si>
  <si>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</si>
  <si>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</si>
  <si>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</si>
  <si>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</si>
  <si>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</si>
  <si>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</si>
  <si>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</si>
  <si>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</si>
  <si>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</si>
  <si>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</si>
  <si>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</si>
  <si>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</si>
  <si>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</si>
  <si>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</si>
  <si>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</si>
  <si>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</si>
  <si>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</si>
  <si>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</si>
  <si>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</si>
  <si>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</si>
  <si>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</si>
  <si>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</si>
  <si>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</si>
  <si>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</si>
  <si>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</si>
  <si>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</si>
  <si>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</si>
  <si>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</si>
  <si>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</si>
  <si>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</si>
  <si>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</si>
  <si>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</si>
  <si>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</si>
  <si>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</si>
  <si>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</si>
  <si>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</si>
  <si>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</si>
  <si>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</si>
  <si>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</si>
  <si>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</si>
  <si>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</si>
  <si>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</si>
  <si>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</si>
  <si>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</si>
  <si>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</si>
  <si>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</si>
  <si>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</si>
  <si>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</si>
  <si>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</si>
  <si>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</si>
  <si>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</si>
  <si>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</si>
  <si>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</si>
  <si>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</si>
  <si>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</si>
  <si>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</si>
  <si>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</si>
  <si>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</si>
  <si>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</si>
  <si>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</si>
  <si>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</si>
  <si>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</si>
  <si>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</si>
  <si>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</si>
  <si>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</si>
  <si>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</si>
  <si>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</si>
  <si>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</si>
  <si>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</si>
  <si>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</si>
  <si>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</si>
  <si>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</si>
  <si>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</si>
  <si>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</si>
  <si>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</si>
  <si>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</si>
  <si>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</si>
  <si>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</si>
  <si>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</si>
  <si>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ROVINJ, OBALA VLADIMIRA NAZORA 1</t>
  </si>
  <si>
    <t>ADRIA RESORTS d.o.o.</t>
  </si>
  <si>
    <t>01537733</t>
  </si>
  <si>
    <t>Palinec Vitomir</t>
  </si>
  <si>
    <t>052 801 118</t>
  </si>
  <si>
    <t>052 811 284</t>
  </si>
  <si>
    <t>mr. Vlahović Ante</t>
  </si>
  <si>
    <t>Obveznik: ADRIS GRUPA d.d.</t>
  </si>
  <si>
    <t>CROATIA osiguranje d.d.</t>
  </si>
  <si>
    <t>ZAGREB, MIRAMARSKA 22</t>
  </si>
  <si>
    <t>03276147</t>
  </si>
  <si>
    <t>ABILIA d.o.o.</t>
  </si>
  <si>
    <t>01788493</t>
  </si>
  <si>
    <t>01.01.2017.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</si>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</sst>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16" xfId="53" applyFont="1" applyBorder="1" applyAlignment="1" applyProtection="1">
      <alignment horizontal="right" vertical="top"/>
      <protection hidden="1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1" fontId="2" fillId="0" borderId="20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4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right" vertical="top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54" fillId="0" borderId="10" xfId="55" applyNumberFormat="1" applyFont="1" applyFill="1" applyBorder="1" applyAlignment="1">
      <alignment horizontal="right" wrapText="1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>
      <alignment horizontal="left" vertical="center"/>
      <protection/>
    </xf>
    <xf numFmtId="0" fontId="3" fillId="0" borderId="29" xfId="54" applyFont="1" applyFill="1" applyBorder="1" applyAlignment="1">
      <alignment horizontal="left" vertical="center"/>
      <protection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49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4" fillId="0" borderId="27" xfId="36" applyFill="1" applyBorder="1" applyAlignment="1" applyProtection="1">
      <alignment/>
      <protection hidden="1" locked="0"/>
    </xf>
    <xf numFmtId="0" fontId="2" fillId="0" borderId="28" xfId="54" applyFont="1" applyFill="1" applyBorder="1" applyAlignment="1" applyProtection="1">
      <alignment/>
      <protection hidden="1" locked="0"/>
    </xf>
    <xf numFmtId="0" fontId="2" fillId="0" borderId="29" xfId="54" applyFont="1" applyFill="1" applyBorder="1" applyAlignment="1" applyProtection="1">
      <alignment/>
      <protection hidden="1" locked="0"/>
    </xf>
    <xf numFmtId="0" fontId="3" fillId="0" borderId="28" xfId="54" applyFont="1" applyFill="1" applyBorder="1" applyAlignment="1">
      <alignment horizontal="left"/>
      <protection/>
    </xf>
    <xf numFmtId="0" fontId="3" fillId="0" borderId="29" xfId="54" applyFont="1" applyFill="1" applyBorder="1" applyAlignment="1">
      <alignment horizontal="left"/>
      <protection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49" fontId="4" fillId="0" borderId="27" xfId="36" applyNumberForma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 applyProtection="1">
      <alignment horizontal="right" wrapText="1"/>
      <protection hidden="1"/>
    </xf>
    <xf numFmtId="0" fontId="10" fillId="0" borderId="31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1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3" fillId="0" borderId="32" xfId="53" applyFont="1" applyBorder="1" applyAlignment="1" applyProtection="1">
      <alignment horizontal="center" vertical="top"/>
      <protection hidden="1"/>
    </xf>
    <xf numFmtId="0" fontId="3" fillId="0" borderId="32" xfId="53" applyFont="1" applyBorder="1" applyAlignment="1">
      <alignment horizontal="center"/>
      <protection/>
    </xf>
    <xf numFmtId="0" fontId="3" fillId="0" borderId="33" xfId="53" applyFont="1" applyBorder="1" applyAlignment="1">
      <alignment/>
      <protection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2" fillId="0" borderId="29" xfId="54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28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KI" xfId="52"/>
    <cellStyle name="Normal_TFI-POD" xfId="53"/>
    <cellStyle name="Normal_TFI-POD 2" xfId="54"/>
    <cellStyle name="Normalno 2" xfId="55"/>
    <cellStyle name="Obično_Knjiga2" xfId="56"/>
    <cellStyle name="Percent" xfId="57"/>
    <cellStyle name="Povezana ćelija" xfId="58"/>
    <cellStyle name="Followed Hyperlink" xfId="59"/>
    <cellStyle name="Provjera ćelije" xfId="60"/>
    <cellStyle name="Style 1" xfId="61"/>
    <cellStyle name="Style 1 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3" t="s">
        <v>248</v>
      </c>
      <c r="B1" s="184"/>
      <c r="C1" s="18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2" t="s">
        <v>249</v>
      </c>
      <c r="B2" s="143"/>
      <c r="C2" s="143"/>
      <c r="D2" s="144"/>
      <c r="E2" s="115">
        <v>42736</v>
      </c>
      <c r="F2" s="12"/>
      <c r="G2" s="13" t="s">
        <v>250</v>
      </c>
      <c r="H2" s="115">
        <v>43008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5" t="s">
        <v>317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4" t="s">
        <v>251</v>
      </c>
      <c r="B6" s="135"/>
      <c r="C6" s="150" t="s">
        <v>323</v>
      </c>
      <c r="D6" s="151"/>
      <c r="E6" s="27"/>
      <c r="F6" s="27"/>
      <c r="G6" s="27"/>
      <c r="H6" s="27"/>
      <c r="I6" s="91"/>
      <c r="J6" s="10"/>
      <c r="K6" s="10"/>
      <c r="L6" s="10"/>
    </row>
    <row r="7" spans="1:12" ht="12.75">
      <c r="A7" s="92"/>
      <c r="B7" s="22"/>
      <c r="C7" s="117"/>
      <c r="D7" s="117"/>
      <c r="E7" s="27"/>
      <c r="F7" s="27"/>
      <c r="G7" s="27"/>
      <c r="H7" s="27"/>
      <c r="I7" s="91"/>
      <c r="J7" s="10"/>
      <c r="K7" s="10"/>
      <c r="L7" s="10"/>
    </row>
    <row r="8" spans="1:12" ht="12.75">
      <c r="A8" s="148" t="s">
        <v>252</v>
      </c>
      <c r="B8" s="149"/>
      <c r="C8" s="150" t="s">
        <v>324</v>
      </c>
      <c r="D8" s="151"/>
      <c r="E8" s="27"/>
      <c r="F8" s="27"/>
      <c r="G8" s="27"/>
      <c r="H8" s="27"/>
      <c r="I8" s="93"/>
      <c r="J8" s="10"/>
      <c r="K8" s="10"/>
      <c r="L8" s="10"/>
    </row>
    <row r="9" spans="1:12" ht="12.75">
      <c r="A9" s="94"/>
      <c r="B9" s="48"/>
      <c r="C9" s="118"/>
      <c r="D9" s="119"/>
      <c r="E9" s="16"/>
      <c r="F9" s="16"/>
      <c r="G9" s="16"/>
      <c r="H9" s="16"/>
      <c r="I9" s="93"/>
      <c r="J9" s="10"/>
      <c r="K9" s="10"/>
      <c r="L9" s="10"/>
    </row>
    <row r="10" spans="1:12" ht="12.75">
      <c r="A10" s="139" t="s">
        <v>253</v>
      </c>
      <c r="B10" s="140"/>
      <c r="C10" s="150" t="s">
        <v>325</v>
      </c>
      <c r="D10" s="15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41"/>
      <c r="B11" s="14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4" t="s">
        <v>254</v>
      </c>
      <c r="B12" s="135"/>
      <c r="C12" s="136" t="s">
        <v>326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4" t="s">
        <v>255</v>
      </c>
      <c r="B14" s="135"/>
      <c r="C14" s="187">
        <v>52210</v>
      </c>
      <c r="D14" s="188"/>
      <c r="E14" s="117"/>
      <c r="F14" s="136" t="s">
        <v>327</v>
      </c>
      <c r="G14" s="137"/>
      <c r="H14" s="137"/>
      <c r="I14" s="13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4" t="s">
        <v>256</v>
      </c>
      <c r="B16" s="135"/>
      <c r="C16" s="136" t="s">
        <v>328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4" t="s">
        <v>257</v>
      </c>
      <c r="B18" s="135"/>
      <c r="C18" s="156" t="s">
        <v>329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4" t="s">
        <v>258</v>
      </c>
      <c r="B20" s="135"/>
      <c r="C20" s="156" t="s">
        <v>330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4" t="s">
        <v>259</v>
      </c>
      <c r="B22" s="135"/>
      <c r="C22" s="122">
        <v>374</v>
      </c>
      <c r="D22" s="136" t="s">
        <v>327</v>
      </c>
      <c r="E22" s="159"/>
      <c r="F22" s="160"/>
      <c r="G22" s="134"/>
      <c r="H22" s="155"/>
      <c r="I22" s="95"/>
      <c r="J22" s="10"/>
      <c r="K22" s="10"/>
      <c r="L22" s="10"/>
    </row>
    <row r="23" spans="1:12" ht="12.75">
      <c r="A23" s="92"/>
      <c r="B23" s="22"/>
      <c r="C23" s="16"/>
      <c r="D23" s="23"/>
      <c r="E23" s="23"/>
      <c r="F23" s="23"/>
      <c r="G23" s="23"/>
      <c r="H23" s="16"/>
      <c r="I23" s="93"/>
      <c r="J23" s="10"/>
      <c r="K23" s="10"/>
      <c r="L23" s="10"/>
    </row>
    <row r="24" spans="1:12" ht="12.75">
      <c r="A24" s="134" t="s">
        <v>260</v>
      </c>
      <c r="B24" s="135"/>
      <c r="C24" s="122">
        <v>18</v>
      </c>
      <c r="D24" s="136" t="s">
        <v>331</v>
      </c>
      <c r="E24" s="159"/>
      <c r="F24" s="159"/>
      <c r="G24" s="160"/>
      <c r="H24" s="49" t="s">
        <v>261</v>
      </c>
      <c r="I24" s="133">
        <v>5974</v>
      </c>
      <c r="J24" s="10"/>
      <c r="K24" s="10"/>
      <c r="L24" s="10"/>
    </row>
    <row r="25" spans="1:12" ht="12.75">
      <c r="A25" s="92"/>
      <c r="B25" s="22"/>
      <c r="C25" s="16"/>
      <c r="D25" s="23"/>
      <c r="E25" s="23"/>
      <c r="F25" s="23"/>
      <c r="G25" s="22"/>
      <c r="H25" s="22" t="s">
        <v>318</v>
      </c>
      <c r="I25" s="96"/>
      <c r="J25" s="10"/>
      <c r="K25" s="10"/>
      <c r="L25" s="10"/>
    </row>
    <row r="26" spans="1:12" ht="12.75">
      <c r="A26" s="134" t="s">
        <v>262</v>
      </c>
      <c r="B26" s="135"/>
      <c r="C26" s="123" t="s">
        <v>332</v>
      </c>
      <c r="D26" s="24"/>
      <c r="E26" s="31"/>
      <c r="F26" s="23"/>
      <c r="G26" s="165" t="s">
        <v>263</v>
      </c>
      <c r="H26" s="135"/>
      <c r="I26" s="116" t="s">
        <v>333</v>
      </c>
      <c r="J26" s="10"/>
      <c r="K26" s="10"/>
      <c r="L26" s="10"/>
    </row>
    <row r="27" spans="1:12" ht="12.75">
      <c r="A27" s="92"/>
      <c r="B27" s="22"/>
      <c r="C27" s="16"/>
      <c r="D27" s="23"/>
      <c r="E27" s="23"/>
      <c r="F27" s="23"/>
      <c r="G27" s="23"/>
      <c r="H27" s="16"/>
      <c r="I27" s="97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8"/>
      <c r="B29" s="31"/>
      <c r="C29" s="31"/>
      <c r="D29" s="25"/>
      <c r="E29" s="16"/>
      <c r="F29" s="16"/>
      <c r="G29" s="16"/>
      <c r="H29" s="26"/>
      <c r="I29" s="97"/>
      <c r="J29" s="10"/>
      <c r="K29" s="10"/>
      <c r="L29" s="10"/>
    </row>
    <row r="30" spans="1:12" ht="12.75">
      <c r="A30" s="152" t="s">
        <v>335</v>
      </c>
      <c r="B30" s="153"/>
      <c r="C30" s="153"/>
      <c r="D30" s="154"/>
      <c r="E30" s="152" t="s">
        <v>334</v>
      </c>
      <c r="F30" s="153"/>
      <c r="G30" s="153"/>
      <c r="H30" s="161" t="s">
        <v>336</v>
      </c>
      <c r="I30" s="162"/>
      <c r="J30" s="10"/>
      <c r="K30" s="10"/>
      <c r="L30" s="10"/>
    </row>
    <row r="31" spans="1:12" ht="12.75">
      <c r="A31" s="92"/>
      <c r="B31" s="22"/>
      <c r="C31" s="21"/>
      <c r="D31" s="199"/>
      <c r="E31" s="199"/>
      <c r="F31" s="199"/>
      <c r="G31" s="200"/>
      <c r="H31" s="16"/>
      <c r="I31" s="131"/>
      <c r="J31" s="10"/>
      <c r="K31" s="10"/>
      <c r="L31" s="10"/>
    </row>
    <row r="32" spans="1:12" ht="12.75">
      <c r="A32" s="152" t="s">
        <v>342</v>
      </c>
      <c r="B32" s="153"/>
      <c r="C32" s="153"/>
      <c r="D32" s="154"/>
      <c r="E32" s="152" t="s">
        <v>343</v>
      </c>
      <c r="F32" s="153"/>
      <c r="G32" s="153"/>
      <c r="H32" s="161" t="s">
        <v>344</v>
      </c>
      <c r="I32" s="162"/>
      <c r="J32" s="10"/>
      <c r="K32" s="10"/>
      <c r="L32" s="10"/>
    </row>
    <row r="33" spans="1:12" ht="12.75">
      <c r="A33" s="92"/>
      <c r="B33" s="22"/>
      <c r="C33" s="21"/>
      <c r="D33" s="130"/>
      <c r="E33" s="130"/>
      <c r="F33" s="130"/>
      <c r="G33" s="27"/>
      <c r="H33" s="16"/>
      <c r="I33" s="132"/>
      <c r="J33" s="10"/>
      <c r="K33" s="10"/>
      <c r="L33" s="10"/>
    </row>
    <row r="34" spans="1:12" ht="12.75">
      <c r="A34" s="152" t="s">
        <v>345</v>
      </c>
      <c r="B34" s="153"/>
      <c r="C34" s="153"/>
      <c r="D34" s="154"/>
      <c r="E34" s="152" t="s">
        <v>334</v>
      </c>
      <c r="F34" s="153"/>
      <c r="G34" s="153"/>
      <c r="H34" s="161" t="s">
        <v>346</v>
      </c>
      <c r="I34" s="162"/>
      <c r="J34" s="10"/>
      <c r="K34" s="10"/>
      <c r="L34" s="10"/>
    </row>
    <row r="35" spans="1:12" ht="12.75">
      <c r="A35" s="92"/>
      <c r="B35" s="22"/>
      <c r="C35" s="21"/>
      <c r="D35" s="130"/>
      <c r="E35" s="130"/>
      <c r="F35" s="130"/>
      <c r="G35" s="27"/>
      <c r="H35" s="16"/>
      <c r="I35" s="132"/>
      <c r="J35" s="10"/>
      <c r="K35" s="10"/>
      <c r="L35" s="10"/>
    </row>
    <row r="36" spans="1:12" ht="12.75">
      <c r="A36" s="152"/>
      <c r="B36" s="153"/>
      <c r="C36" s="153"/>
      <c r="D36" s="154"/>
      <c r="E36" s="152"/>
      <c r="F36" s="153"/>
      <c r="G36" s="153"/>
      <c r="H36" s="161"/>
      <c r="I36" s="162"/>
      <c r="J36" s="10"/>
      <c r="K36" s="10"/>
      <c r="L36" s="10"/>
    </row>
    <row r="37" spans="1:12" ht="12.75">
      <c r="A37" s="136"/>
      <c r="B37" s="159"/>
      <c r="C37" s="159"/>
      <c r="D37" s="160"/>
      <c r="E37" s="136"/>
      <c r="F37" s="159"/>
      <c r="G37" s="160"/>
      <c r="H37" s="150"/>
      <c r="I37" s="151"/>
      <c r="J37" s="10"/>
      <c r="K37" s="10"/>
      <c r="L37" s="10"/>
    </row>
    <row r="38" spans="1:12" ht="12.75">
      <c r="A38" s="126"/>
      <c r="B38" s="124"/>
      <c r="C38" s="163"/>
      <c r="D38" s="164"/>
      <c r="E38" s="117"/>
      <c r="F38" s="163"/>
      <c r="G38" s="164"/>
      <c r="H38" s="117"/>
      <c r="I38" s="125"/>
      <c r="J38" s="10"/>
      <c r="K38" s="10"/>
      <c r="L38" s="10"/>
    </row>
    <row r="39" spans="1:12" ht="12.75">
      <c r="A39" s="136"/>
      <c r="B39" s="159"/>
      <c r="C39" s="159"/>
      <c r="D39" s="160"/>
      <c r="E39" s="136"/>
      <c r="F39" s="159"/>
      <c r="G39" s="160"/>
      <c r="H39" s="150"/>
      <c r="I39" s="151"/>
      <c r="J39" s="10"/>
      <c r="K39" s="10"/>
      <c r="L39" s="10"/>
    </row>
    <row r="40" spans="1:12" ht="12.75">
      <c r="A40" s="126"/>
      <c r="B40" s="124"/>
      <c r="C40" s="120"/>
      <c r="D40" s="121"/>
      <c r="E40" s="117"/>
      <c r="F40" s="120"/>
      <c r="G40" s="121"/>
      <c r="H40" s="117"/>
      <c r="I40" s="125"/>
      <c r="J40" s="10"/>
      <c r="K40" s="10"/>
      <c r="L40" s="10"/>
    </row>
    <row r="41" spans="1:12" ht="12.75">
      <c r="A41" s="136"/>
      <c r="B41" s="159"/>
      <c r="C41" s="159"/>
      <c r="D41" s="160"/>
      <c r="E41" s="136"/>
      <c r="F41" s="159"/>
      <c r="G41" s="160"/>
      <c r="H41" s="150"/>
      <c r="I41" s="151"/>
      <c r="J41" s="10"/>
      <c r="K41" s="10"/>
      <c r="L41" s="10"/>
    </row>
    <row r="42" spans="1:12" ht="12.75">
      <c r="A42" s="99"/>
      <c r="B42" s="28"/>
      <c r="C42" s="29"/>
      <c r="D42" s="30"/>
      <c r="E42" s="16"/>
      <c r="F42" s="29"/>
      <c r="G42" s="30"/>
      <c r="H42" s="16"/>
      <c r="I42" s="93"/>
      <c r="J42" s="10"/>
      <c r="K42" s="10"/>
      <c r="L42" s="10"/>
    </row>
    <row r="43" spans="1:12" ht="12.75">
      <c r="A43" s="100"/>
      <c r="B43" s="32"/>
      <c r="C43" s="32"/>
      <c r="D43" s="20"/>
      <c r="E43" s="20"/>
      <c r="F43" s="32"/>
      <c r="G43" s="20"/>
      <c r="H43" s="20"/>
      <c r="I43" s="101"/>
      <c r="J43" s="10"/>
      <c r="K43" s="10"/>
      <c r="L43" s="10"/>
    </row>
    <row r="44" spans="1:12" ht="12.75">
      <c r="A44" s="139" t="s">
        <v>267</v>
      </c>
      <c r="B44" s="182"/>
      <c r="C44" s="161"/>
      <c r="D44" s="162"/>
      <c r="E44" s="25"/>
      <c r="F44" s="196"/>
      <c r="G44" s="153"/>
      <c r="H44" s="153"/>
      <c r="I44" s="154"/>
      <c r="J44" s="10"/>
      <c r="K44" s="10"/>
      <c r="L44" s="10"/>
    </row>
    <row r="45" spans="1:12" ht="12.75">
      <c r="A45" s="99"/>
      <c r="B45" s="28"/>
      <c r="C45" s="173"/>
      <c r="D45" s="174"/>
      <c r="E45" s="16"/>
      <c r="F45" s="173"/>
      <c r="G45" s="186"/>
      <c r="H45" s="33"/>
      <c r="I45" s="102"/>
      <c r="J45" s="10"/>
      <c r="K45" s="10"/>
      <c r="L45" s="10"/>
    </row>
    <row r="46" spans="1:12" ht="12.75">
      <c r="A46" s="139" t="s">
        <v>268</v>
      </c>
      <c r="B46" s="182"/>
      <c r="C46" s="136" t="s">
        <v>337</v>
      </c>
      <c r="D46" s="197"/>
      <c r="E46" s="197"/>
      <c r="F46" s="197"/>
      <c r="G46" s="197"/>
      <c r="H46" s="197"/>
      <c r="I46" s="198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9" t="s">
        <v>270</v>
      </c>
      <c r="B48" s="182"/>
      <c r="C48" s="181" t="s">
        <v>338</v>
      </c>
      <c r="D48" s="179"/>
      <c r="E48" s="180"/>
      <c r="F48" s="16"/>
      <c r="G48" s="49" t="s">
        <v>271</v>
      </c>
      <c r="H48" s="181" t="s">
        <v>339</v>
      </c>
      <c r="I48" s="180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9" t="s">
        <v>257</v>
      </c>
      <c r="B50" s="182"/>
      <c r="C50" s="178" t="s">
        <v>329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4" t="s">
        <v>272</v>
      </c>
      <c r="B52" s="135"/>
      <c r="C52" s="181" t="s">
        <v>340</v>
      </c>
      <c r="D52" s="179"/>
      <c r="E52" s="179"/>
      <c r="F52" s="179"/>
      <c r="G52" s="179"/>
      <c r="H52" s="179"/>
      <c r="I52" s="138"/>
      <c r="J52" s="10"/>
      <c r="K52" s="10"/>
      <c r="L52" s="10"/>
    </row>
    <row r="53" spans="1:12" ht="12.75">
      <c r="A53" s="103"/>
      <c r="B53" s="20"/>
      <c r="C53" s="185" t="s">
        <v>273</v>
      </c>
      <c r="D53" s="185"/>
      <c r="E53" s="185"/>
      <c r="F53" s="185"/>
      <c r="G53" s="185"/>
      <c r="H53" s="185"/>
      <c r="I53" s="104"/>
      <c r="J53" s="10"/>
      <c r="K53" s="10"/>
      <c r="L53" s="10"/>
    </row>
    <row r="54" spans="1:12" ht="12.75">
      <c r="A54" s="103"/>
      <c r="B54" s="20"/>
      <c r="C54" s="34"/>
      <c r="D54" s="34"/>
      <c r="E54" s="34"/>
      <c r="F54" s="34"/>
      <c r="G54" s="34"/>
      <c r="H54" s="34"/>
      <c r="I54" s="104"/>
      <c r="J54" s="10"/>
      <c r="K54" s="10"/>
      <c r="L54" s="10"/>
    </row>
    <row r="55" spans="1:12" ht="12.75">
      <c r="A55" s="103"/>
      <c r="B55" s="191" t="s">
        <v>274</v>
      </c>
      <c r="C55" s="192"/>
      <c r="D55" s="192"/>
      <c r="E55" s="192"/>
      <c r="F55" s="47"/>
      <c r="G55" s="47"/>
      <c r="H55" s="47"/>
      <c r="I55" s="105"/>
      <c r="J55" s="10"/>
      <c r="K55" s="10"/>
      <c r="L55" s="10"/>
    </row>
    <row r="56" spans="1:12" ht="12.75">
      <c r="A56" s="103"/>
      <c r="B56" s="175" t="s">
        <v>306</v>
      </c>
      <c r="C56" s="176"/>
      <c r="D56" s="176"/>
      <c r="E56" s="176"/>
      <c r="F56" s="176"/>
      <c r="G56" s="176"/>
      <c r="H56" s="176"/>
      <c r="I56" s="177"/>
      <c r="J56" s="10"/>
      <c r="K56" s="10"/>
      <c r="L56" s="10"/>
    </row>
    <row r="57" spans="1:12" ht="12.75">
      <c r="A57" s="103"/>
      <c r="B57" s="175" t="s">
        <v>307</v>
      </c>
      <c r="C57" s="176"/>
      <c r="D57" s="176"/>
      <c r="E57" s="176"/>
      <c r="F57" s="176"/>
      <c r="G57" s="176"/>
      <c r="H57" s="176"/>
      <c r="I57" s="105"/>
      <c r="J57" s="10"/>
      <c r="K57" s="10"/>
      <c r="L57" s="10"/>
    </row>
    <row r="58" spans="1:12" ht="12.75">
      <c r="A58" s="103"/>
      <c r="B58" s="175" t="s">
        <v>308</v>
      </c>
      <c r="C58" s="176"/>
      <c r="D58" s="176"/>
      <c r="E58" s="176"/>
      <c r="F58" s="176"/>
      <c r="G58" s="176"/>
      <c r="H58" s="176"/>
      <c r="I58" s="177"/>
      <c r="J58" s="10"/>
      <c r="K58" s="10"/>
      <c r="L58" s="10"/>
    </row>
    <row r="59" spans="1:12" ht="12.75">
      <c r="A59" s="103"/>
      <c r="B59" s="175" t="s">
        <v>309</v>
      </c>
      <c r="C59" s="176"/>
      <c r="D59" s="176"/>
      <c r="E59" s="176"/>
      <c r="F59" s="176"/>
      <c r="G59" s="176"/>
      <c r="H59" s="176"/>
      <c r="I59" s="177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5"/>
      <c r="H61" s="36"/>
      <c r="I61" s="110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1"/>
      <c r="G62" s="193" t="s">
        <v>277</v>
      </c>
      <c r="H62" s="194"/>
      <c r="I62" s="19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89"/>
      <c r="H63" s="190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" name="Range1"/>
    <protectedRange sqref="I24" name="Range1_2"/>
    <protectedRange sqref="A30:I30 A32:I32 A34:D34" name="Range1_4"/>
  </protectedRanges>
  <mergeCells count="76">
    <mergeCell ref="E36:G36"/>
    <mergeCell ref="H36:I36"/>
    <mergeCell ref="D31:G31"/>
    <mergeCell ref="A32:D32"/>
    <mergeCell ref="E32:G32"/>
    <mergeCell ref="H32:I32"/>
    <mergeCell ref="A34:D34"/>
    <mergeCell ref="E34:G34"/>
    <mergeCell ref="H34:I34"/>
    <mergeCell ref="C48:E48"/>
    <mergeCell ref="H48:I48"/>
    <mergeCell ref="E41:G41"/>
    <mergeCell ref="H41:I41"/>
    <mergeCell ref="A39:D39"/>
    <mergeCell ref="E39:G39"/>
    <mergeCell ref="H39:I39"/>
    <mergeCell ref="A41:D41"/>
    <mergeCell ref="F44:I44"/>
    <mergeCell ref="C46:I46"/>
    <mergeCell ref="G63:H63"/>
    <mergeCell ref="A50:B50"/>
    <mergeCell ref="A52:B52"/>
    <mergeCell ref="B55:E55"/>
    <mergeCell ref="B56:I56"/>
    <mergeCell ref="B57:H57"/>
    <mergeCell ref="G62:I62"/>
    <mergeCell ref="A1:C1"/>
    <mergeCell ref="C53:H53"/>
    <mergeCell ref="C6:D6"/>
    <mergeCell ref="C8:D8"/>
    <mergeCell ref="F45:G45"/>
    <mergeCell ref="A37:D37"/>
    <mergeCell ref="E37:G37"/>
    <mergeCell ref="H37:I37"/>
    <mergeCell ref="C12:I12"/>
    <mergeCell ref="C14:D14"/>
    <mergeCell ref="F14:I14"/>
    <mergeCell ref="C45:D45"/>
    <mergeCell ref="B58:I58"/>
    <mergeCell ref="B59:I59"/>
    <mergeCell ref="C50:I50"/>
    <mergeCell ref="C52:I52"/>
    <mergeCell ref="A48:B48"/>
    <mergeCell ref="A46:B46"/>
    <mergeCell ref="A44:B44"/>
    <mergeCell ref="C44:D44"/>
    <mergeCell ref="C38:D38"/>
    <mergeCell ref="F38:G38"/>
    <mergeCell ref="A24:B24"/>
    <mergeCell ref="A26:B26"/>
    <mergeCell ref="G26:H26"/>
    <mergeCell ref="A28:D28"/>
    <mergeCell ref="E28:G28"/>
    <mergeCell ref="H28:I28"/>
    <mergeCell ref="D24:G24"/>
    <mergeCell ref="A36:D36"/>
    <mergeCell ref="A30:D30"/>
    <mergeCell ref="E30:G30"/>
    <mergeCell ref="A18:B18"/>
    <mergeCell ref="A20:B20"/>
    <mergeCell ref="A22:B22"/>
    <mergeCell ref="G22:H22"/>
    <mergeCell ref="C18:I18"/>
    <mergeCell ref="C20:I20"/>
    <mergeCell ref="D22:F22"/>
    <mergeCell ref="H30:I30"/>
    <mergeCell ref="A12:B12"/>
    <mergeCell ref="A14:B14"/>
    <mergeCell ref="A16:B16"/>
    <mergeCell ref="C16:I16"/>
    <mergeCell ref="A10:B11"/>
    <mergeCell ref="A2:D2"/>
    <mergeCell ref="A4:I4"/>
    <mergeCell ref="A6:B6"/>
    <mergeCell ref="A8:B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0" width="12.140625" style="50" bestFit="1" customWidth="1"/>
    <col min="11" max="11" width="13.7109375" style="50" bestFit="1" customWidth="1"/>
    <col min="12" max="16384" width="9.140625" style="50" customWidth="1"/>
  </cols>
  <sheetData>
    <row r="1" spans="1:11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348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46" t="s">
        <v>341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1">
      <c r="A4" s="243" t="s">
        <v>59</v>
      </c>
      <c r="B4" s="244"/>
      <c r="C4" s="244"/>
      <c r="D4" s="244"/>
      <c r="E4" s="244"/>
      <c r="F4" s="244"/>
      <c r="G4" s="244"/>
      <c r="H4" s="245"/>
      <c r="I4" s="56" t="s">
        <v>278</v>
      </c>
      <c r="J4" s="57" t="s">
        <v>319</v>
      </c>
      <c r="K4" s="58" t="s">
        <v>320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5">
        <v>2</v>
      </c>
      <c r="J5" s="54">
        <v>3</v>
      </c>
      <c r="K5" s="54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31"/>
      <c r="I7" s="3">
        <v>1</v>
      </c>
      <c r="J7" s="127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1">
        <f>J9+J16+J26+J35+J39</f>
        <v>11766000359</v>
      </c>
      <c r="K8" s="51">
        <f>K9+K16+K26+K35+K39</f>
        <v>12656900848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1">
        <f>SUM(J10:J15)</f>
        <v>921473242</v>
      </c>
      <c r="K9" s="51">
        <f>SUM(K10:K15)</f>
        <v>948423853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/>
      <c r="K10" s="7"/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129">
        <v>348221885</v>
      </c>
      <c r="K11" s="129">
        <v>327056792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129">
        <v>207123635</v>
      </c>
      <c r="K12" s="129">
        <v>207123634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129">
        <v>53956</v>
      </c>
      <c r="K13" s="129">
        <v>5955</v>
      </c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129">
        <v>6231487</v>
      </c>
      <c r="K14" s="129">
        <v>10868432</v>
      </c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129">
        <v>359842279</v>
      </c>
      <c r="K15" s="129">
        <v>403369040</v>
      </c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1">
        <f>SUM(J17:J25)</f>
        <v>5019284398</v>
      </c>
      <c r="K16" s="51">
        <f>SUM(K17:K25)</f>
        <v>5244422487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129">
        <v>462504240</v>
      </c>
      <c r="K17" s="129">
        <v>446714766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129">
        <v>2896921543</v>
      </c>
      <c r="K18" s="129">
        <v>2672651738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129">
        <v>423887480</v>
      </c>
      <c r="K19" s="129">
        <v>405239576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129">
        <v>76984042</v>
      </c>
      <c r="K20" s="129">
        <v>77347015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129">
        <v>27493056</v>
      </c>
      <c r="K21" s="129">
        <v>25490523</v>
      </c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129">
        <v>19497819</v>
      </c>
      <c r="K22" s="129">
        <v>58983973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129">
        <v>284755078</v>
      </c>
      <c r="K23" s="129">
        <v>557928776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129">
        <v>21235394</v>
      </c>
      <c r="K24" s="129">
        <v>22909441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129">
        <v>806005746</v>
      </c>
      <c r="K25" s="129">
        <v>977156679</v>
      </c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1">
        <f>SUM(J27:J34)</f>
        <v>5482471583</v>
      </c>
      <c r="K26" s="51">
        <f>SUM(K27:K34)</f>
        <v>6125013049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129"/>
      <c r="K27" s="129"/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129"/>
      <c r="K28" s="129"/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129">
        <v>97566273</v>
      </c>
      <c r="K29" s="129">
        <v>89567198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/>
      <c r="K30" s="7"/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129">
        <v>4617256248</v>
      </c>
      <c r="K31" s="129">
        <v>5185378554</v>
      </c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129">
        <v>767649062</v>
      </c>
      <c r="K32" s="129">
        <v>850067297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/>
      <c r="K33" s="7"/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/>
      <c r="K34" s="7"/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1">
        <f>SUM(J36:J38)</f>
        <v>105620394</v>
      </c>
      <c r="K35" s="51">
        <f>SUM(K36:K38)</f>
        <v>111452670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/>
      <c r="K36" s="7"/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129">
        <v>3477534</v>
      </c>
      <c r="K37" s="129">
        <v>2815854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129">
        <v>102142860</v>
      </c>
      <c r="K38" s="129">
        <v>108636816</v>
      </c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129">
        <v>237150742</v>
      </c>
      <c r="K39" s="129">
        <v>227588789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1">
        <f>J41+J49+J56+J64</f>
        <v>7235080393</v>
      </c>
      <c r="K40" s="51">
        <f>K41+K49+K56+K64</f>
        <v>7410279265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1">
        <f>SUM(J42:J48)</f>
        <v>409370545</v>
      </c>
      <c r="K41" s="51">
        <f>SUM(K42:K48)</f>
        <v>443799917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129">
        <v>35620235</v>
      </c>
      <c r="K42" s="129">
        <v>40697543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129">
        <v>368999829</v>
      </c>
      <c r="K43" s="129">
        <v>396862003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129">
        <v>688526</v>
      </c>
      <c r="K44" s="129">
        <v>2284043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129">
        <v>3520909</v>
      </c>
      <c r="K45" s="129">
        <v>3387974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129">
        <v>59195</v>
      </c>
      <c r="K46" s="129">
        <v>210955</v>
      </c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129">
        <v>481851</v>
      </c>
      <c r="K47" s="129">
        <v>357399</v>
      </c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/>
      <c r="K48" s="7"/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1">
        <f>SUM(J50:J55)</f>
        <v>1206243672</v>
      </c>
      <c r="K49" s="51">
        <f>SUM(K50:K55)</f>
        <v>1487956803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367936</v>
      </c>
      <c r="K50" s="7">
        <v>61239</v>
      </c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582824482</v>
      </c>
      <c r="K51" s="7">
        <v>832465085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129"/>
      <c r="K52" s="129"/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129">
        <v>3901854</v>
      </c>
      <c r="K53" s="129">
        <v>5049724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129">
        <v>63737060</v>
      </c>
      <c r="K54" s="129">
        <v>53070623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129">
        <v>555412340</v>
      </c>
      <c r="K55" s="129">
        <v>597310132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1">
        <f>SUM(J57:J63)</f>
        <v>5408050606</v>
      </c>
      <c r="K56" s="51">
        <f>SUM(K57:K63)</f>
        <v>5264676786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/>
      <c r="K57" s="7"/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/>
      <c r="K58" s="7"/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/>
      <c r="K59" s="7"/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/>
      <c r="K60" s="7"/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129">
        <v>686456076</v>
      </c>
      <c r="K61" s="129">
        <v>909886788</v>
      </c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4674563668</v>
      </c>
      <c r="K62" s="7">
        <v>4304632126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129">
        <v>47030862</v>
      </c>
      <c r="K63" s="129">
        <v>50157872</v>
      </c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129">
        <v>211415570</v>
      </c>
      <c r="K64" s="129">
        <v>213845759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129">
        <v>113845843</v>
      </c>
      <c r="K65" s="129">
        <v>105650304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1">
        <f>J7+J8+J40+J65</f>
        <v>19114926595</v>
      </c>
      <c r="K66" s="51">
        <f>K7+K8+K40+K65</f>
        <v>20172830417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128"/>
    </row>
    <row r="68" spans="1:11" ht="12.75">
      <c r="A68" s="206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31"/>
      <c r="I69" s="3">
        <v>62</v>
      </c>
      <c r="J69" s="52">
        <f>J70+J71+J72+J78+J79+J82+J85</f>
        <v>10051054213</v>
      </c>
      <c r="K69" s="52">
        <f>K70+K71+K72+K78+K79+K82+K85</f>
        <v>10526983208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129">
        <v>164000000</v>
      </c>
      <c r="K70" s="129">
        <v>164000000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129">
        <v>36611672</v>
      </c>
      <c r="K71" s="129">
        <v>46153376</v>
      </c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1">
        <f>J73+J74-J75+J76+J77</f>
        <v>7664421185</v>
      </c>
      <c r="K72" s="51">
        <f>K73+K74-K75+K76+K77</f>
        <v>8291406441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129">
        <v>12448675</v>
      </c>
      <c r="K73" s="129">
        <v>12448675</v>
      </c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102685319</v>
      </c>
      <c r="K74" s="7">
        <v>61351818</v>
      </c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102685319</v>
      </c>
      <c r="K75" s="7">
        <v>61351818</v>
      </c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129">
        <v>7485308545</v>
      </c>
      <c r="K76" s="129">
        <v>7945991411</v>
      </c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129">
        <v>166663965</v>
      </c>
      <c r="K77" s="129">
        <v>332966355</v>
      </c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129">
        <v>113850208</v>
      </c>
      <c r="K78" s="129">
        <v>190746211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1">
        <f>J80-J81</f>
        <v>414056394</v>
      </c>
      <c r="K79" s="51">
        <f>K80-K81</f>
        <v>35729088</v>
      </c>
    </row>
    <row r="80" spans="1:11" ht="12.75">
      <c r="A80" s="228" t="s">
        <v>169</v>
      </c>
      <c r="B80" s="229"/>
      <c r="C80" s="229"/>
      <c r="D80" s="229"/>
      <c r="E80" s="229"/>
      <c r="F80" s="229"/>
      <c r="G80" s="229"/>
      <c r="H80" s="230"/>
      <c r="I80" s="1">
        <v>73</v>
      </c>
      <c r="J80" s="129">
        <v>414056394</v>
      </c>
      <c r="K80" s="129">
        <v>35729088</v>
      </c>
    </row>
    <row r="81" spans="1:11" ht="12.75">
      <c r="A81" s="228" t="s">
        <v>170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0</v>
      </c>
      <c r="K81" s="7">
        <v>0</v>
      </c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1">
        <f>J83-J84</f>
        <v>446324493</v>
      </c>
      <c r="K82" s="51">
        <f>K83-K84</f>
        <v>535142655</v>
      </c>
    </row>
    <row r="83" spans="1:11" ht="12.75">
      <c r="A83" s="228" t="s">
        <v>171</v>
      </c>
      <c r="B83" s="229"/>
      <c r="C83" s="229"/>
      <c r="D83" s="229"/>
      <c r="E83" s="229"/>
      <c r="F83" s="229"/>
      <c r="G83" s="229"/>
      <c r="H83" s="230"/>
      <c r="I83" s="1">
        <v>76</v>
      </c>
      <c r="J83" s="129">
        <v>446324493</v>
      </c>
      <c r="K83" s="129">
        <v>535142655</v>
      </c>
    </row>
    <row r="84" spans="1:11" ht="12.75">
      <c r="A84" s="228" t="s">
        <v>172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0</v>
      </c>
      <c r="K84" s="7">
        <v>0</v>
      </c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129">
        <v>1211790261</v>
      </c>
      <c r="K85" s="129">
        <v>1263805437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1">
        <f>SUM(J87:J89)</f>
        <v>309031262</v>
      </c>
      <c r="K86" s="51">
        <f>SUM(K87:K89)</f>
        <v>241303008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129">
        <v>103088906</v>
      </c>
      <c r="K87" s="129">
        <v>58139003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/>
      <c r="K88" s="7"/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129">
        <v>205942356</v>
      </c>
      <c r="K89" s="129">
        <v>183164005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1">
        <f>SUM(J91:J99)</f>
        <v>5141634290</v>
      </c>
      <c r="K90" s="51">
        <f>SUM(K91:K99)</f>
        <v>5244532125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0</v>
      </c>
      <c r="K91" s="7"/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129">
        <v>28556184</v>
      </c>
      <c r="K92" s="129">
        <v>36579845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129">
        <v>288660510</v>
      </c>
      <c r="K93" s="129">
        <v>286545663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/>
      <c r="K94" s="7"/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/>
      <c r="K95" s="7"/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/>
      <c r="K96" s="7"/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/>
      <c r="K97" s="7"/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129">
        <v>4626002344</v>
      </c>
      <c r="K98" s="129">
        <v>4714474843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129">
        <v>198415252</v>
      </c>
      <c r="K99" s="129">
        <v>206931774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1">
        <f>SUM(J101:J112)</f>
        <v>3218513723</v>
      </c>
      <c r="K100" s="51">
        <f>SUM(K101:K112)</f>
        <v>3689493290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129"/>
      <c r="K101" s="129"/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129"/>
      <c r="K102" s="129"/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129">
        <v>477647056</v>
      </c>
      <c r="K103" s="129">
        <v>523429406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129">
        <v>16934443</v>
      </c>
      <c r="K104" s="129">
        <v>23214746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129">
        <v>162406338</v>
      </c>
      <c r="K105" s="129">
        <v>140648806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129"/>
      <c r="K106" s="129"/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129"/>
      <c r="K107" s="129"/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129">
        <v>80888728</v>
      </c>
      <c r="K108" s="129">
        <v>59138473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129">
        <v>113539773</v>
      </c>
      <c r="K109" s="129">
        <v>124396305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129">
        <v>21552030</v>
      </c>
      <c r="K110" s="129">
        <v>23977679</v>
      </c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/>
      <c r="K111" s="7"/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2345545355</v>
      </c>
      <c r="K112" s="7">
        <v>2794687875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394693107</v>
      </c>
      <c r="K113" s="7">
        <v>470518786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1">
        <f>J69+J86+J90+J100+J113</f>
        <v>19114926595</v>
      </c>
      <c r="K114" s="51">
        <f>K69+K86+K90+K100+K113</f>
        <v>20172830417</v>
      </c>
    </row>
    <row r="115" spans="1:11" ht="12.75">
      <c r="A115" s="203" t="s">
        <v>57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/>
      <c r="K115" s="128"/>
    </row>
    <row r="116" spans="1:11" ht="12.75">
      <c r="A116" s="206" t="s">
        <v>310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3">
        <v>109</v>
      </c>
      <c r="J118" s="43">
        <f>J69-J119</f>
        <v>8839263952</v>
      </c>
      <c r="K118" s="43">
        <f>K69-K119</f>
        <v>9263177771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78">
        <f>J85</f>
        <v>1211790261</v>
      </c>
      <c r="K119" s="78">
        <f>K85</f>
        <v>1263805437</v>
      </c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4:H4"/>
    <mergeCell ref="A3:K3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0" customWidth="1"/>
    <col min="10" max="13" width="10.140625" style="50" customWidth="1"/>
    <col min="14" max="16384" width="9.140625" style="50" customWidth="1"/>
  </cols>
  <sheetData>
    <row r="1" spans="1:13" ht="12.7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56" t="s">
        <v>349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65" t="s">
        <v>341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1.75">
      <c r="A4" s="264" t="s">
        <v>59</v>
      </c>
      <c r="B4" s="264"/>
      <c r="C4" s="264"/>
      <c r="D4" s="264"/>
      <c r="E4" s="264"/>
      <c r="F4" s="264"/>
      <c r="G4" s="264"/>
      <c r="H4" s="264"/>
      <c r="I4" s="56" t="s">
        <v>279</v>
      </c>
      <c r="J4" s="263" t="s">
        <v>319</v>
      </c>
      <c r="K4" s="263"/>
      <c r="L4" s="263" t="s">
        <v>320</v>
      </c>
      <c r="M4" s="263"/>
    </row>
    <row r="5" spans="1:13" ht="12.75">
      <c r="A5" s="264"/>
      <c r="B5" s="264"/>
      <c r="C5" s="264"/>
      <c r="D5" s="264"/>
      <c r="E5" s="264"/>
      <c r="F5" s="264"/>
      <c r="G5" s="264"/>
      <c r="H5" s="264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31"/>
      <c r="I7" s="3">
        <v>111</v>
      </c>
      <c r="J7" s="52">
        <f>SUM(J8:J9)</f>
        <v>3653452406</v>
      </c>
      <c r="K7" s="52">
        <f>SUM(K8:K9)</f>
        <v>1451863556</v>
      </c>
      <c r="L7" s="52">
        <f>SUM(L8:L9)</f>
        <v>3792484668</v>
      </c>
      <c r="M7" s="52">
        <f>SUM(M8:M9)</f>
        <v>2505237728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3178895746</v>
      </c>
      <c r="K8" s="7">
        <v>1392844968</v>
      </c>
      <c r="L8" s="7">
        <v>3365159904</v>
      </c>
      <c r="M8" s="7">
        <v>2319391073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474556660</v>
      </c>
      <c r="K9" s="7">
        <v>59018588</v>
      </c>
      <c r="L9" s="7">
        <v>427324764</v>
      </c>
      <c r="M9" s="7">
        <v>185846655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1">
        <f>J11+J12+J16+J20+J21+J22+J25+J26</f>
        <v>3097103989</v>
      </c>
      <c r="K10" s="51">
        <f>K11+K12+K16+K20+K21+K22+K25+K26</f>
        <v>1061727735</v>
      </c>
      <c r="L10" s="51">
        <f>L11+L12+L16+L20+L21+L22+L25+L26</f>
        <v>3327363926</v>
      </c>
      <c r="M10" s="51">
        <f>M11+M12+M16+M20+M21+M22+M25+M26</f>
        <v>2225772061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-8385000</v>
      </c>
      <c r="K11" s="7">
        <v>-25930636</v>
      </c>
      <c r="L11" s="7">
        <v>-31109969</v>
      </c>
      <c r="M11" s="7">
        <v>-29744050</v>
      </c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1">
        <f>SUM(J13:J15)</f>
        <v>2040883754</v>
      </c>
      <c r="K12" s="51">
        <f>SUM(K13:K15)</f>
        <v>706696714</v>
      </c>
      <c r="L12" s="51">
        <f>SUM(L13:L15)</f>
        <v>2124702125</v>
      </c>
      <c r="M12" s="51">
        <f>SUM(M13:M15)</f>
        <v>1438758209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319144931</v>
      </c>
      <c r="K13" s="7">
        <v>170856811</v>
      </c>
      <c r="L13" s="7">
        <v>341895417</v>
      </c>
      <c r="M13" s="7">
        <v>234174352</v>
      </c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10574396</v>
      </c>
      <c r="K14" s="7">
        <v>5580184</v>
      </c>
      <c r="L14" s="7">
        <v>6395414</v>
      </c>
      <c r="M14" s="7">
        <v>4850269</v>
      </c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f>1745723651-34559224</f>
        <v>1711164427</v>
      </c>
      <c r="K15" s="7">
        <f>564818943-34559224</f>
        <v>530259719</v>
      </c>
      <c r="L15" s="7">
        <v>1776411294</v>
      </c>
      <c r="M15" s="7">
        <v>1199733588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1">
        <f>SUM(J17:J19)</f>
        <v>584036345</v>
      </c>
      <c r="K16" s="51">
        <f>SUM(K17:K19)</f>
        <v>218451498</v>
      </c>
      <c r="L16" s="51">
        <f>SUM(L17:L19)</f>
        <v>600481398</v>
      </c>
      <c r="M16" s="51">
        <f>SUM(M17:M19)</f>
        <v>393675705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357400671</v>
      </c>
      <c r="K17" s="7">
        <v>135020610</v>
      </c>
      <c r="L17" s="7">
        <v>373647448</v>
      </c>
      <c r="M17" s="7">
        <v>244021057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146649013</v>
      </c>
      <c r="K18" s="7">
        <v>54089916</v>
      </c>
      <c r="L18" s="7">
        <v>146112375</v>
      </c>
      <c r="M18" s="7">
        <v>96587111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79986661</v>
      </c>
      <c r="K19" s="7">
        <v>29340972</v>
      </c>
      <c r="L19" s="7">
        <v>80721575</v>
      </c>
      <c r="M19" s="7">
        <v>53067537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211820767</v>
      </c>
      <c r="K20" s="7">
        <v>70192318</v>
      </c>
      <c r="L20" s="7">
        <v>249423209</v>
      </c>
      <c r="M20" s="7">
        <v>165198714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230682933</v>
      </c>
      <c r="K21" s="7">
        <v>83232018</v>
      </c>
      <c r="L21" s="7">
        <v>324400783</v>
      </c>
      <c r="M21" s="7">
        <v>217199611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1">
        <f>SUM(J23:J24)</f>
        <v>6985235</v>
      </c>
      <c r="K22" s="51">
        <f>SUM(K23:K24)</f>
        <v>2697886</v>
      </c>
      <c r="L22" s="51">
        <f>SUM(L23:L24)</f>
        <v>5909420</v>
      </c>
      <c r="M22" s="51">
        <f>SUM(M23:M24)</f>
        <v>2335610</v>
      </c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>
        <v>264839</v>
      </c>
      <c r="K23" s="7">
        <v>99859</v>
      </c>
      <c r="L23" s="7">
        <v>1074306</v>
      </c>
      <c r="M23" s="7">
        <v>1037068</v>
      </c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6720396</v>
      </c>
      <c r="K24" s="7">
        <v>2598027</v>
      </c>
      <c r="L24" s="7">
        <v>4835114</v>
      </c>
      <c r="M24" s="7">
        <v>1298542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10586502</v>
      </c>
      <c r="K25" s="7">
        <v>2412188</v>
      </c>
      <c r="L25" s="7">
        <v>8595196</v>
      </c>
      <c r="M25" s="7">
        <v>6904182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20493453</v>
      </c>
      <c r="K26" s="7">
        <v>3975749</v>
      </c>
      <c r="L26" s="7">
        <v>44961764</v>
      </c>
      <c r="M26" s="7">
        <v>31444080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1">
        <f>SUM(J28:J32)</f>
        <v>309594149</v>
      </c>
      <c r="K27" s="51">
        <f>SUM(K28:K32)</f>
        <v>105116625</v>
      </c>
      <c r="L27" s="51">
        <f>SUM(L28:L32)</f>
        <v>447379515</v>
      </c>
      <c r="M27" s="51">
        <f>SUM(M28:M32)</f>
        <v>343908462</v>
      </c>
    </row>
    <row r="28" spans="1:13" ht="21.75" customHeight="1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16219</v>
      </c>
      <c r="K28" s="7">
        <v>5546</v>
      </c>
      <c r="L28" s="7">
        <v>1622083</v>
      </c>
      <c r="M28" s="7">
        <v>1062947</v>
      </c>
    </row>
    <row r="29" spans="1:13" ht="21.75" customHeight="1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305461831</v>
      </c>
      <c r="K29" s="7">
        <v>104442413</v>
      </c>
      <c r="L29" s="7">
        <v>429017434</v>
      </c>
      <c r="M29" s="7">
        <v>323511689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0</v>
      </c>
      <c r="K30" s="7">
        <v>0</v>
      </c>
      <c r="L30" s="7">
        <v>0</v>
      </c>
      <c r="M30" s="7">
        <v>3514225</v>
      </c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2223293</v>
      </c>
      <c r="K31" s="7">
        <v>4647</v>
      </c>
      <c r="L31" s="7">
        <v>4270235</v>
      </c>
      <c r="M31" s="7">
        <v>3989853</v>
      </c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1892806</v>
      </c>
      <c r="K32" s="7">
        <v>664019</v>
      </c>
      <c r="L32" s="7">
        <v>12469763</v>
      </c>
      <c r="M32" s="7">
        <v>11829748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1">
        <f>SUM(J34:J37)</f>
        <v>175217752</v>
      </c>
      <c r="K33" s="51">
        <f>SUM(K34:K37)</f>
        <v>15721898</v>
      </c>
      <c r="L33" s="51">
        <f>SUM(L34:L37)</f>
        <v>195621520</v>
      </c>
      <c r="M33" s="51">
        <f>SUM(M34:M37)</f>
        <v>109839523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553741</v>
      </c>
      <c r="K34" s="7">
        <v>-112541</v>
      </c>
      <c r="L34" s="7">
        <v>223507</v>
      </c>
      <c r="M34" s="7">
        <v>-196979</v>
      </c>
    </row>
    <row r="35" spans="1:13" ht="24" customHeight="1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167584873</v>
      </c>
      <c r="K35" s="7">
        <v>16437698</v>
      </c>
      <c r="L35" s="7">
        <v>136455188</v>
      </c>
      <c r="M35" s="7">
        <v>86725350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1021353</v>
      </c>
      <c r="K36" s="7">
        <v>-839311</v>
      </c>
      <c r="L36" s="7">
        <v>58049776</v>
      </c>
      <c r="M36" s="7">
        <v>22714800</v>
      </c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6057785</v>
      </c>
      <c r="K37" s="7">
        <v>236052</v>
      </c>
      <c r="L37" s="7">
        <v>893049</v>
      </c>
      <c r="M37" s="7">
        <v>596352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9404077</v>
      </c>
      <c r="K38" s="7">
        <v>3678194</v>
      </c>
      <c r="L38" s="7">
        <v>11074855</v>
      </c>
      <c r="M38" s="7">
        <v>4157933</v>
      </c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1">
        <f>J7+J27+J38+J40</f>
        <v>3972450632</v>
      </c>
      <c r="K42" s="51">
        <f>K7+K27+K38+K40</f>
        <v>1560658375</v>
      </c>
      <c r="L42" s="51">
        <f>L7+L27+L38+L40</f>
        <v>4250939038</v>
      </c>
      <c r="M42" s="51">
        <f>M7+M27+M38+M40</f>
        <v>2853304123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1">
        <f>J10+J33+J39+J41</f>
        <v>3272321741</v>
      </c>
      <c r="K43" s="51">
        <f>K10+K33+K39+K41</f>
        <v>1077449633</v>
      </c>
      <c r="L43" s="51">
        <f>L10+L33+L39+L41</f>
        <v>3522985446</v>
      </c>
      <c r="M43" s="51">
        <f>M10+M33+M39+M41</f>
        <v>2335611584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1">
        <f>J42-J43</f>
        <v>700128891</v>
      </c>
      <c r="K44" s="51">
        <f>K42-K43</f>
        <v>483208742</v>
      </c>
      <c r="L44" s="51">
        <f>L42-L43</f>
        <v>727953592</v>
      </c>
      <c r="M44" s="51">
        <f>M42-M43</f>
        <v>517692539</v>
      </c>
    </row>
    <row r="45" spans="1:13" ht="12.75">
      <c r="A45" s="228" t="s">
        <v>218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1">
        <f>IF(J42&gt;J43,J42-J43,0)</f>
        <v>700128891</v>
      </c>
      <c r="K45" s="51">
        <f>IF(K42&gt;K43,K42-K43,0)</f>
        <v>483208742</v>
      </c>
      <c r="L45" s="51">
        <f>IF(L42&gt;L43,L42-L43,0)</f>
        <v>727953592</v>
      </c>
      <c r="M45" s="51">
        <f>IF(M42&gt;M43,M42-M43,0)</f>
        <v>517692539</v>
      </c>
    </row>
    <row r="46" spans="1:13" ht="12.75">
      <c r="A46" s="228" t="s">
        <v>219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f>95829815+5264573</f>
        <v>101094388</v>
      </c>
      <c r="K47" s="7">
        <f>29579799+5264573</f>
        <v>34844372</v>
      </c>
      <c r="L47" s="7">
        <v>99378408</v>
      </c>
      <c r="M47" s="7">
        <v>46871418</v>
      </c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1">
        <f>J44-J47</f>
        <v>599034503</v>
      </c>
      <c r="K48" s="51">
        <f>K44-K47</f>
        <v>448364370</v>
      </c>
      <c r="L48" s="51">
        <f>L44-L47</f>
        <v>628575184</v>
      </c>
      <c r="M48" s="51">
        <f>M44-M47</f>
        <v>470821121</v>
      </c>
    </row>
    <row r="49" spans="1:13" ht="12.75">
      <c r="A49" s="228" t="s">
        <v>192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1">
        <f>IF(J48&gt;0,J48,0)</f>
        <v>599034503</v>
      </c>
      <c r="K49" s="51">
        <f>IF(K48&gt;0,K48,0)</f>
        <v>448364370</v>
      </c>
      <c r="L49" s="51">
        <f>IF(L48&gt;0,L48,0)</f>
        <v>628575184</v>
      </c>
      <c r="M49" s="51">
        <f>IF(M48&gt;0,M48,0)</f>
        <v>470821121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06" t="s">
        <v>312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3"/>
      <c r="J52" s="53"/>
      <c r="K52" s="53"/>
      <c r="L52" s="53"/>
      <c r="M52" s="60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f>J48-J54</f>
        <v>521976357</v>
      </c>
      <c r="K53" s="7">
        <f>K48-K54</f>
        <v>375486545</v>
      </c>
      <c r="L53" s="7">
        <f>L48-L54</f>
        <v>535142655</v>
      </c>
      <c r="M53" s="7">
        <f>M48-M54</f>
        <v>388675031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f>67133118+9925028</f>
        <v>77058146</v>
      </c>
      <c r="K54" s="8">
        <f>62952797+9925028</f>
        <v>72877825</v>
      </c>
      <c r="L54" s="8">
        <v>93432529</v>
      </c>
      <c r="M54" s="8">
        <v>82146090</v>
      </c>
    </row>
    <row r="55" spans="1:13" ht="12.75" customHeight="1">
      <c r="A55" s="206" t="s">
        <v>189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31"/>
      <c r="I56" s="9">
        <v>157</v>
      </c>
      <c r="J56" s="6">
        <f>J48</f>
        <v>599034503</v>
      </c>
      <c r="K56" s="6">
        <f>K48</f>
        <v>448364370</v>
      </c>
      <c r="L56" s="6">
        <f>L48</f>
        <v>628575184</v>
      </c>
      <c r="M56" s="6">
        <f>M48</f>
        <v>470821121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1">
        <f>SUM(J58:J64)</f>
        <v>117883068</v>
      </c>
      <c r="K57" s="51">
        <f>SUM(K58:K64)</f>
        <v>67696781</v>
      </c>
      <c r="L57" s="51">
        <f>SUM(L58:L64)</f>
        <v>93959297.56932019</v>
      </c>
      <c r="M57" s="51">
        <f>SUM(M58:M64)</f>
        <v>101695302.56932019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-2472823</v>
      </c>
      <c r="K58" s="7">
        <v>-46938</v>
      </c>
      <c r="L58" s="7">
        <v>-1170130.3086607957</v>
      </c>
      <c r="M58" s="7">
        <v>-659204.3086607957</v>
      </c>
    </row>
    <row r="59" spans="1:13" ht="26.25" customHeight="1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-450053</v>
      </c>
      <c r="K59" s="7">
        <v>-53513745</v>
      </c>
      <c r="L59" s="7">
        <v>95129427.87798098</v>
      </c>
      <c r="M59" s="7">
        <v>95129427.87798098</v>
      </c>
    </row>
    <row r="60" spans="1:13" ht="26.25" customHeight="1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120805944</v>
      </c>
      <c r="K60" s="7">
        <v>121257464</v>
      </c>
      <c r="L60" s="7">
        <v>0</v>
      </c>
      <c r="M60" s="7">
        <v>7225079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-21532102</v>
      </c>
      <c r="K65" s="7">
        <v>-11864711</v>
      </c>
      <c r="L65" s="7">
        <v>18630526.39</v>
      </c>
      <c r="M65" s="7">
        <v>32134116.39</v>
      </c>
    </row>
    <row r="66" spans="1:13" ht="24" customHeight="1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1">
        <f>J57-J65</f>
        <v>139415170</v>
      </c>
      <c r="K66" s="51">
        <f>K57-K65</f>
        <v>79561492</v>
      </c>
      <c r="L66" s="51">
        <f>L57-L65</f>
        <v>75328771.17932019</v>
      </c>
      <c r="M66" s="51">
        <f>M57-M65</f>
        <v>69561186.17932019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9">
        <f>J56+J66</f>
        <v>738449673</v>
      </c>
      <c r="K67" s="59">
        <f>K56+K66</f>
        <v>527925862</v>
      </c>
      <c r="L67" s="59">
        <f>L56+L66</f>
        <v>703903955.1793202</v>
      </c>
      <c r="M67" s="59">
        <f>M56+M66</f>
        <v>540382307.1793202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f>J67-J71</f>
        <v>614157667</v>
      </c>
      <c r="K70" s="7">
        <f>K67-K71</f>
        <v>428092604</v>
      </c>
      <c r="L70" s="7">
        <f>L67-L71</f>
        <v>584950038.1793202</v>
      </c>
      <c r="M70" s="7">
        <f>M67-M71</f>
        <v>434477573.1793202</v>
      </c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f>J54+ROUND(J66*33.88%,0)</f>
        <v>124292006</v>
      </c>
      <c r="K71" s="8">
        <f>K54+ROUND(K66*33.88%,0)</f>
        <v>99833258</v>
      </c>
      <c r="L71" s="8">
        <f>L54+ROUND(L66*33.88%,0)</f>
        <v>118953917</v>
      </c>
      <c r="M71" s="8">
        <v>105904734</v>
      </c>
    </row>
  </sheetData>
  <sheetProtection/>
  <mergeCells count="73">
    <mergeCell ref="L4:M4"/>
    <mergeCell ref="A5:H5"/>
    <mergeCell ref="A3:M3"/>
    <mergeCell ref="A14:H14"/>
    <mergeCell ref="A4:H4"/>
    <mergeCell ref="A6:H6"/>
    <mergeCell ref="A7:H7"/>
    <mergeCell ref="A8:H8"/>
    <mergeCell ref="A9:H9"/>
    <mergeCell ref="J4:K4"/>
    <mergeCell ref="A17:H17"/>
    <mergeCell ref="A10:H10"/>
    <mergeCell ref="A11:H11"/>
    <mergeCell ref="A12:H12"/>
    <mergeCell ref="A13:H13"/>
    <mergeCell ref="A22:H22"/>
    <mergeCell ref="A15:H15"/>
    <mergeCell ref="A16:H16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2:M2"/>
  </mergeCells>
  <dataValidations count="1">
    <dataValidation allowBlank="1" sqref="A1:IV65536"/>
  </dataValidation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1" width="11.140625" style="50" bestFit="1" customWidth="1"/>
    <col min="12" max="16384" width="9.140625" style="50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349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>
      <c r="A3" s="272" t="s">
        <v>341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1.75">
      <c r="A4" s="271" t="s">
        <v>59</v>
      </c>
      <c r="B4" s="271"/>
      <c r="C4" s="271"/>
      <c r="D4" s="271"/>
      <c r="E4" s="271"/>
      <c r="F4" s="271"/>
      <c r="G4" s="271"/>
      <c r="H4" s="271"/>
      <c r="I4" s="64" t="s">
        <v>279</v>
      </c>
      <c r="J4" s="65" t="s">
        <v>319</v>
      </c>
      <c r="K4" s="65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6">
        <v>2</v>
      </c>
      <c r="J5" s="67" t="s">
        <v>283</v>
      </c>
      <c r="K5" s="67" t="s">
        <v>284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6"/>
      <c r="J6" s="266"/>
      <c r="K6" s="267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f>665569667+34559224</f>
        <v>700128891</v>
      </c>
      <c r="K7" s="7">
        <v>727953592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211820767</v>
      </c>
      <c r="K8" s="7">
        <v>249423209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v>0</v>
      </c>
      <c r="K9" s="7">
        <v>137400902</v>
      </c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7">
        <v>0</v>
      </c>
      <c r="K10" s="7">
        <v>0</v>
      </c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7">
        <v>0</v>
      </c>
      <c r="K11" s="7">
        <v>0</v>
      </c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7">
        <v>0</v>
      </c>
      <c r="K12" s="7">
        <v>0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51">
        <f>SUM(J7:J12)</f>
        <v>911949658</v>
      </c>
      <c r="K13" s="51">
        <f>SUM(K7:K12)</f>
        <v>1114777703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7">
        <v>208841475</v>
      </c>
      <c r="K14" s="7">
        <v>0</v>
      </c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7">
        <v>365943320</v>
      </c>
      <c r="K15" s="7">
        <v>281713131</v>
      </c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>
        <v>17343043</v>
      </c>
      <c r="K16" s="7">
        <v>34429372</v>
      </c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>
        <f>359109660+34559224</f>
        <v>393668884</v>
      </c>
      <c r="K17" s="7">
        <v>80189653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1">
        <f>SUM(J14:J17)</f>
        <v>985796722</v>
      </c>
      <c r="K18" s="51">
        <f>SUM(K14:K17)</f>
        <v>396332156</v>
      </c>
    </row>
    <row r="19" spans="1:11" ht="24.75" customHeight="1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51">
        <f>IF(J13&gt;J18,J13-J18,0)</f>
        <v>0</v>
      </c>
      <c r="K19" s="51">
        <f>IF(K13&gt;K18,K13-K18,0)</f>
        <v>718445547</v>
      </c>
    </row>
    <row r="20" spans="1:11" ht="24.75" customHeight="1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51">
        <f>IF(J18&gt;J13,J18-J13,0)</f>
        <v>73847064</v>
      </c>
      <c r="K20" s="51">
        <f>IF(K18&gt;K13,K18-K13,0)</f>
        <v>0</v>
      </c>
    </row>
    <row r="21" spans="1:11" ht="12.75">
      <c r="A21" s="206" t="s">
        <v>159</v>
      </c>
      <c r="B21" s="207"/>
      <c r="C21" s="207"/>
      <c r="D21" s="207"/>
      <c r="E21" s="207"/>
      <c r="F21" s="207"/>
      <c r="G21" s="207"/>
      <c r="H21" s="207"/>
      <c r="I21" s="266"/>
      <c r="J21" s="266"/>
      <c r="K21" s="267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7">
        <v>5568225</v>
      </c>
      <c r="K22" s="7">
        <v>16220052</v>
      </c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7">
        <v>958036072</v>
      </c>
      <c r="K23" s="7">
        <v>1678639395</v>
      </c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7">
        <v>269904327</v>
      </c>
      <c r="K24" s="7">
        <v>226934314</v>
      </c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7">
        <v>18112951</v>
      </c>
      <c r="K25" s="7">
        <v>21565545</v>
      </c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7">
        <v>2147547243</v>
      </c>
      <c r="K26" s="7">
        <v>2665720668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51">
        <f>SUM(J22:J26)</f>
        <v>3399168818</v>
      </c>
      <c r="K27" s="51">
        <f>SUM(K22:K26)</f>
        <v>4609079974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7">
        <v>666292329</v>
      </c>
      <c r="K28" s="7">
        <v>480076011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7">
        <v>1267256132</v>
      </c>
      <c r="K29" s="7">
        <v>2369358874</v>
      </c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7">
        <v>1719082756</v>
      </c>
      <c r="K30" s="7">
        <v>2313508434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51">
        <f>SUM(J28:J30)</f>
        <v>3652631217</v>
      </c>
      <c r="K31" s="51">
        <f>SUM(K28:K30)</f>
        <v>5162943319</v>
      </c>
    </row>
    <row r="32" spans="1:11" ht="21.75" customHeight="1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21.75" customHeight="1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51">
        <f>IF(J31&gt;J27,J31-J27,0)</f>
        <v>253462399</v>
      </c>
      <c r="K33" s="51">
        <f>IF(K31&gt;K27,K31-K27,0)</f>
        <v>553863345</v>
      </c>
    </row>
    <row r="34" spans="1:11" ht="12.75">
      <c r="A34" s="206" t="s">
        <v>160</v>
      </c>
      <c r="B34" s="207"/>
      <c r="C34" s="207"/>
      <c r="D34" s="207"/>
      <c r="E34" s="207"/>
      <c r="F34" s="207"/>
      <c r="G34" s="207"/>
      <c r="H34" s="207"/>
      <c r="I34" s="266"/>
      <c r="J34" s="266"/>
      <c r="K34" s="267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7">
        <v>49851465</v>
      </c>
      <c r="K35" s="7">
        <v>50464307</v>
      </c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>
        <v>624787942</v>
      </c>
      <c r="K36" s="7">
        <v>65314005</v>
      </c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7">
        <v>9601272</v>
      </c>
      <c r="K37" s="7">
        <v>9697856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51">
        <f>SUM(J35:J37)</f>
        <v>684240679</v>
      </c>
      <c r="K38" s="51">
        <f>SUM(K35:K37)</f>
        <v>125476168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7">
        <v>40061548</v>
      </c>
      <c r="K39" s="7">
        <v>12877926</v>
      </c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>
        <v>243888925</v>
      </c>
      <c r="K40" s="7">
        <v>274750255</v>
      </c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>
        <v>0</v>
      </c>
      <c r="K41" s="7">
        <v>0</v>
      </c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>
        <v>0</v>
      </c>
      <c r="K42" s="7">
        <v>0</v>
      </c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v>0</v>
      </c>
      <c r="K43" s="7">
        <v>0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51">
        <f>SUM(J39:J43)</f>
        <v>283950473</v>
      </c>
      <c r="K44" s="51">
        <f>SUM(K39:K43)</f>
        <v>287628181</v>
      </c>
    </row>
    <row r="45" spans="1:11" ht="21" customHeight="1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51">
        <f>IF(J38&gt;J44,J38-J44,0)</f>
        <v>400290206</v>
      </c>
      <c r="K45" s="51">
        <f>IF(K38&gt;K44,K38-K44,0)</f>
        <v>0</v>
      </c>
    </row>
    <row r="46" spans="1:11" ht="24" customHeight="1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51">
        <f>IF(J44&gt;J38,J44-J38,0)</f>
        <v>0</v>
      </c>
      <c r="K46" s="51">
        <f>IF(K44&gt;K38,K44-K38,0)</f>
        <v>162152013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51">
        <f>IF(J19-J20+J32-J33+J45-J46&gt;0,J19-J20+J32-J33+J45-J46,0)</f>
        <v>72980743</v>
      </c>
      <c r="K47" s="51">
        <f>IF(K19-K20+K32-K33+K45-K46&gt;0,K19-K20+K32-K33+K45-K46,0)</f>
        <v>2430189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7">
        <v>166588372</v>
      </c>
      <c r="K49" s="7">
        <v>211415570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7">
        <v>72980743</v>
      </c>
      <c r="K50" s="7">
        <v>2430189</v>
      </c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7"/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59">
        <f>J49+J50-J51</f>
        <v>239569115</v>
      </c>
      <c r="K52" s="59">
        <f>K49+K50-K51</f>
        <v>213845759</v>
      </c>
    </row>
  </sheetData>
  <sheetProtection/>
  <mergeCells count="52">
    <mergeCell ref="A1:K1"/>
    <mergeCell ref="A2:K2"/>
    <mergeCell ref="A4:H4"/>
    <mergeCell ref="A9:H9"/>
    <mergeCell ref="A10:H10"/>
    <mergeCell ref="A3:K3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1.75">
      <c r="A4" s="271" t="s">
        <v>59</v>
      </c>
      <c r="B4" s="271"/>
      <c r="C4" s="271"/>
      <c r="D4" s="271"/>
      <c r="E4" s="271"/>
      <c r="F4" s="271"/>
      <c r="G4" s="271"/>
      <c r="H4" s="271"/>
      <c r="I4" s="64" t="s">
        <v>279</v>
      </c>
      <c r="J4" s="65" t="s">
        <v>319</v>
      </c>
      <c r="K4" s="65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0">
        <v>2</v>
      </c>
      <c r="J5" s="71" t="s">
        <v>283</v>
      </c>
      <c r="K5" s="71" t="s">
        <v>284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66"/>
      <c r="J6" s="266"/>
      <c r="K6" s="267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7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32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06" t="s">
        <v>159</v>
      </c>
      <c r="B22" s="207"/>
      <c r="C22" s="207"/>
      <c r="D22" s="207"/>
      <c r="E22" s="207"/>
      <c r="F22" s="207"/>
      <c r="G22" s="207"/>
      <c r="H22" s="207"/>
      <c r="I22" s="266"/>
      <c r="J22" s="266"/>
      <c r="K22" s="267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06" t="s">
        <v>160</v>
      </c>
      <c r="B35" s="207"/>
      <c r="C35" s="207"/>
      <c r="D35" s="207"/>
      <c r="E35" s="207"/>
      <c r="F35" s="207"/>
      <c r="G35" s="207"/>
      <c r="H35" s="207"/>
      <c r="I35" s="266">
        <v>0</v>
      </c>
      <c r="J35" s="266"/>
      <c r="K35" s="267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0.8515625" style="74" bestFit="1" customWidth="1"/>
    <col min="12" max="16384" width="9.140625" style="74" customWidth="1"/>
  </cols>
  <sheetData>
    <row r="1" spans="1:12" ht="12.75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3"/>
    </row>
    <row r="2" spans="1:12" ht="15">
      <c r="A2" s="40"/>
      <c r="B2" s="72"/>
      <c r="C2" s="282" t="s">
        <v>282</v>
      </c>
      <c r="D2" s="282"/>
      <c r="E2" s="75" t="s">
        <v>347</v>
      </c>
      <c r="F2" s="41" t="s">
        <v>250</v>
      </c>
      <c r="G2" s="283">
        <v>43008</v>
      </c>
      <c r="H2" s="283"/>
      <c r="I2" s="72"/>
      <c r="J2" s="72"/>
      <c r="K2" s="72"/>
      <c r="L2" s="76"/>
    </row>
    <row r="3" spans="1:11" ht="21.75">
      <c r="A3" s="284" t="s">
        <v>59</v>
      </c>
      <c r="B3" s="284"/>
      <c r="C3" s="284"/>
      <c r="D3" s="284"/>
      <c r="E3" s="284"/>
      <c r="F3" s="284"/>
      <c r="G3" s="284"/>
      <c r="H3" s="284"/>
      <c r="I3" s="79" t="s">
        <v>305</v>
      </c>
      <c r="J3" s="80" t="s">
        <v>150</v>
      </c>
      <c r="K3" s="80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2">
        <v>2</v>
      </c>
      <c r="J4" s="81" t="s">
        <v>283</v>
      </c>
      <c r="K4" s="81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2">
        <v>1</v>
      </c>
      <c r="J5" s="6">
        <f>Bilanca!J70</f>
        <v>164000000</v>
      </c>
      <c r="K5" s="6">
        <f>Bilanca!K70</f>
        <v>164000000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2">
        <v>2</v>
      </c>
      <c r="J6" s="7">
        <f>Bilanca!J71</f>
        <v>36611672</v>
      </c>
      <c r="K6" s="7">
        <f>Bilanca!K71</f>
        <v>46153376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2">
        <v>3</v>
      </c>
      <c r="J7" s="44">
        <f>Bilanca!J72</f>
        <v>7664421185</v>
      </c>
      <c r="K7" s="7">
        <f>Bilanca!K72</f>
        <v>8291406441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2">
        <v>4</v>
      </c>
      <c r="J8" s="44">
        <f>Bilanca!J79</f>
        <v>414056394</v>
      </c>
      <c r="K8" s="44">
        <f>Bilanca!K79</f>
        <v>35729088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2">
        <v>5</v>
      </c>
      <c r="J9" s="44">
        <f>Bilanca!J82</f>
        <v>446324493</v>
      </c>
      <c r="K9" s="44">
        <f>Bilanca!K82</f>
        <v>535142655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2">
        <v>6</v>
      </c>
      <c r="J10" s="44">
        <v>36150000</v>
      </c>
      <c r="K10" s="44">
        <v>36150000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2">
        <v>7</v>
      </c>
      <c r="J11" s="44"/>
      <c r="K11" s="44"/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2">
        <v>8</v>
      </c>
      <c r="J12" s="44">
        <f>Bilanca!J78-J10</f>
        <v>77700208</v>
      </c>
      <c r="K12" s="44">
        <f>Bilanca!K78-K10</f>
        <v>154596211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2">
        <v>9</v>
      </c>
      <c r="J13" s="44"/>
      <c r="K13" s="44"/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2">
        <v>10</v>
      </c>
      <c r="J14" s="77">
        <f>SUM(J5:J13)</f>
        <v>8839263952</v>
      </c>
      <c r="K14" s="77">
        <f>SUM(K5:K13)</f>
        <v>9263177771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2">
        <v>11</v>
      </c>
      <c r="J15" s="44"/>
      <c r="K15" s="44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2">
        <v>12</v>
      </c>
      <c r="J16" s="44"/>
      <c r="K16" s="44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2">
        <v>13</v>
      </c>
      <c r="J17" s="44"/>
      <c r="K17" s="44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2">
        <v>14</v>
      </c>
      <c r="J18" s="44"/>
      <c r="K18" s="44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2">
        <v>15</v>
      </c>
      <c r="J19" s="44"/>
      <c r="K19" s="44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2">
        <v>16</v>
      </c>
      <c r="J20" s="44"/>
      <c r="K20" s="44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2">
        <v>17</v>
      </c>
      <c r="J21" s="78">
        <f>SUM(J15:J20)</f>
        <v>0</v>
      </c>
      <c r="K21" s="78">
        <f>SUM(K15:K20)</f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45">
        <v>18</v>
      </c>
      <c r="J23" s="43">
        <f>Bilanca!J118</f>
        <v>8839263952</v>
      </c>
      <c r="K23" s="43">
        <f>Bilanca!K118</f>
        <v>9263177771</v>
      </c>
    </row>
    <row r="24" spans="1:11" ht="17.25" customHeight="1">
      <c r="A24" s="292" t="s">
        <v>303</v>
      </c>
      <c r="B24" s="293"/>
      <c r="C24" s="293"/>
      <c r="D24" s="293"/>
      <c r="E24" s="293"/>
      <c r="F24" s="293"/>
      <c r="G24" s="293"/>
      <c r="H24" s="293"/>
      <c r="I24" s="46">
        <v>19</v>
      </c>
      <c r="J24" s="78">
        <f>Bilanca!J119</f>
        <v>1211790261</v>
      </c>
      <c r="K24" s="78">
        <f>Bilanca!K119</f>
        <v>1263805437</v>
      </c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Radulović</cp:lastModifiedBy>
  <cp:lastPrinted>2015-07-30T15:41:32Z</cp:lastPrinted>
  <dcterms:created xsi:type="dcterms:W3CDTF">2008-10-17T11:51:54Z</dcterms:created>
  <dcterms:modified xsi:type="dcterms:W3CDTF">2017-10-25T12:39:38Z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