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<sst xmlns="http://schemas.openxmlformats.org/spreadsheetml/2006/main" count="394" uniqueCount="342">
  <si>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</si>
  <si>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</si>
  <si>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</si>
  <si>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</si>
  <si>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</si>
  <si>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</si>
  <si>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</si>
  <si>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</si>
  <si>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</si>
  <si>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</si>
  <si>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</si>
  <si>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</si>
  <si>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</si>
  <si>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</si>
  <si>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</si>
  <si>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</si>
  <si>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</si>
  <si>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</si>
  <si>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</si>
  <si>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</si>
  <si>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</si>
  <si>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</si>
  <si>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</si>
  <si>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</si>
  <si>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</si>
  <si>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</si>
  <si>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</si>
  <si>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</si>
  <si>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</si>
  <si>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</si>
  <si>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</si>
  <si>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</si>
  <si>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</si>
  <si>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</si>
  <si>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</si>
  <si>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</si>
  <si>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</si>
  <si>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</si>
  <si>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</si>
  <si>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</si>
  <si>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</si>
  <si>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</si>
  <si>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</si>
  <si>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</si>
  <si>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</si>
  <si>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</si>
  <si>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</si>
  <si>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</si>
  <si>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</si>
  <si>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</si>
  <si>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</si>
  <si>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</si>
  <si>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</si>
  <si>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</si>
  <si>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</si>
  <si>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</si>
  <si>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</si>
  <si>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</si>
  <si>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</si>
  <si>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</si>
  <si>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</si>
  <si>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</si>
  <si>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</si>
  <si>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</si>
  <si>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</si>
  <si>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</si>
  <si>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</si>
  <si>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</si>
  <si>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</si>
  <si>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</si>
  <si>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</si>
  <si>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</si>
  <si>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</si>
  <si>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</si>
  <si>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</si>
  <si>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</si>
  <si>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</si>
  <si>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</si>
  <si>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</si>
  <si>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</si>
  <si>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</si>
  <si>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</si>
  <si>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</si>
  <si>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</si>
  <si>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</si>
  <si>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</si>
  <si>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</si>
  <si>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</si>
  <si>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</si>
  <si>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</si>
  <si>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</si>
  <si>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</si>
  <si>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</si>
  <si>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</si>
  <si>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</si>
  <si>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</si>
  <si>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</si>
  <si>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</si>
  <si>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</si>
  <si>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</si>
  <si>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</si>
  <si>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</si>
  <si>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</si>
  <si>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</si>
  <si>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</si>
  <si>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</si>
  <si>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</si>
  <si>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</si>
  <si>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</si>
  <si>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</si>
  <si>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</si>
  <si>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</si>
  <si>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</si>
  <si>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</si>
  <si>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</si>
  <si>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</si>
  <si>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</si>
  <si>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</si>
  <si>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</si>
  <si>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</si>
  <si>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</si>
  <si>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</si>
  <si>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</si>
  <si>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</si>
  <si>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</si>
  <si>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</si>
  <si>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</si>
  <si>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</si>
  <si>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</si>
  <si>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</si>
  <si>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</si>
  <si>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</si>
  <si>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</si>
  <si>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</si>
  <si>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</si>
  <si>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</si>
  <si>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</si>
  <si>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</si>
  <si>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</si>
  <si>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</si>
  <si>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</si>
  <si>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</si>
  <si>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</si>
  <si>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</si>
  <si>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</si>
  <si>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</si>
  <si>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</si>
  <si>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</si>
  <si>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</si>
  <si>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</si>
  <si>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</si>
  <si>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</si>
  <si>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</si>
  <si>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</si>
  <si>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</si>
  <si>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</si>
  <si>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</si>
  <si>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</si>
  <si>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</si>
  <si>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</si>
  <si>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</si>
  <si>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</si>
  <si>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</si>
  <si>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</si>
  <si>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</si>
  <si>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</si>
  <si>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</si>
  <si>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</si>
  <si>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</si>
  <si>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</si>
  <si>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</si>
  <si>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</si>
  <si>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</si>
  <si>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</si>
  <si>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</si>
  <si>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</si>
  <si>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</si>
  <si>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</si>
  <si>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</si>
  <si>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</si>
  <si>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</si>
  <si>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</si>
  <si>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</si>
  <si>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</si>
  <si>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</si>
  <si>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</si>
  <si>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</si>
  <si>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</si>
  <si>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</si>
  <si>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</si>
  <si>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</si>
  <si>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</si>
  <si>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</si>
  <si>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</si>
  <si>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</si>
  <si>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</si>
  <si>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</si>
  <si>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</si>
  <si>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</si>
  <si>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</si>
  <si>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</si>
  <si>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</si>
  <si>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</si>
  <si>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</si>
  <si>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</si>
  <si>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</si>
  <si>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</si>
  <si>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</si>
  <si>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</si>
  <si>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</si>
  <si>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</si>
  <si>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</si>
  <si>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</si>
  <si>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</si>
  <si>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</si>
  <si>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</si>
  <si>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</si>
  <si>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</si>
  <si>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</si>
  <si>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</si>
  <si>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</si>
  <si>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</si>
  <si>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</si>
  <si>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</si>
  <si>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</si>
  <si>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</si>
  <si>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</si>
  <si>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</si>
  <si>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</si>
  <si>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</si>
  <si>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</si>
  <si>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</si>
  <si>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</si>
  <si>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</si>
  <si>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</si>
  <si>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</si>
  <si>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</si>
  <si>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</si>
  <si>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</si>
  <si>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</si>
  <si>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</si>
  <si>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</si>
  <si>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</si>
  <si>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</si>
  <si>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</si>
  <si>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</si>
  <si>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</si>
  <si>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</si>
  <si>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</si>
  <si>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</si>
  <si>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</si>
  <si>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</si>
  <si>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</si>
  <si>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</si>
  <si>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</si>
  <si>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</si>
  <si>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</si>
  <si>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</si>
  <si>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</si>
  <si>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</si>
  <si>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</si>
  <si>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</si>
  <si>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</si>
  <si>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</si>
  <si>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</si>
  <si>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</si>
  <si>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</si>
  <si>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</si>
  <si>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</si>
  <si>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</si>
  <si>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</si>
  <si>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</si>
  <si>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</si>
  <si>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</si>
  <si>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</si>
  <si>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</si>
  <si>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</si>
  <si>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</si>
  <si>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</si>
  <si>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</si>
  <si>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</si>
  <si>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</si>
  <si>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</si>
  <si>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</si>
  <si>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</si>
  <si>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</si>
  <si>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</si>
  <si>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</si>
  <si>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</si>
  <si>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</si>
  <si>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</si>
  <si>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</si>
  <si>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</si>
  <si>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</si>
  <si>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</si>
  <si>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</si>
  <si>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</si>
  <si>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</si>
  <si>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</si>
  <si>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</si>
  <si>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</si>
  <si>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</si>
  <si>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</si>
  <si>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</si>
  <si>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</si>
  <si>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</si>
  <si>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</si>
  <si>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</si>
  <si>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</si>
  <si>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</si>
  <si>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</si>
  <si>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</si>
  <si>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</si>
  <si>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</si>
  <si>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</si>
  <si>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</si>
  <si>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</si>
  <si>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</si>
  <si>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</si>
  <si>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</si>
  <si>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</si>
  <si>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</si>
  <si>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</si>
  <si>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</si>
  <si>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030752281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</si>
  <si>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</si>
  <si>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</si>
  <si>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</si>
  <si>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</si>
  <si>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</si>
  <si>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</si>
  <si>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</si>
  <si>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</si>
  <si>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</si>
  <si>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7010</t>
  </si>
  <si>
    <t xml:space="preserve">Palinec Vitomir </t>
  </si>
  <si>
    <t>052 801 118</t>
  </si>
  <si>
    <t>052 811 284</t>
  </si>
  <si>
    <t>mr. Vlahović Ante</t>
  </si>
  <si>
    <t>Obveznik: ADRIS GRUPA d.d.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</si>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</sst>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324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325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326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327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52210</v>
      </c>
      <c r="D14" s="139"/>
      <c r="E14" s="31"/>
      <c r="F14" s="131" t="s">
        <v>328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329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330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331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374</v>
      </c>
      <c r="D22" s="131" t="s">
        <v>328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31" t="s">
        <v>332</v>
      </c>
      <c r="E24" s="132"/>
      <c r="F24" s="132"/>
      <c r="G24" s="133"/>
      <c r="H24" s="38" t="s">
        <v>270</v>
      </c>
      <c r="I24" s="48">
        <v>27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333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336</v>
      </c>
      <c r="D48" s="160"/>
      <c r="E48" s="161"/>
      <c r="F48" s="32"/>
      <c r="G48" s="38" t="s">
        <v>281</v>
      </c>
      <c r="H48" s="159" t="s">
        <v>337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330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338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0" max="11" width="12.2812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339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0.7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4020720942</v>
      </c>
      <c r="K9" s="12">
        <f>K10+K17+K27+K36+K40</f>
        <v>6030678376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2773798</v>
      </c>
      <c r="K10" s="12">
        <f>SUM(K11:K16)</f>
        <v>2701862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248688</v>
      </c>
      <c r="K12" s="13">
        <v>377058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2525110</v>
      </c>
      <c r="K15" s="13">
        <v>2324804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500530465</v>
      </c>
      <c r="K17" s="12">
        <f>SUM(K18:K26)</f>
        <v>475469177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34897405</v>
      </c>
      <c r="K18" s="13">
        <v>34897405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295056641</v>
      </c>
      <c r="K19" s="13">
        <v>73982328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19444006</v>
      </c>
      <c r="K20" s="13">
        <v>19121089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8180671</v>
      </c>
      <c r="K21" s="13">
        <v>5410956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4893068</v>
      </c>
      <c r="K23" s="13">
        <v>4893068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129096179</v>
      </c>
      <c r="K24" s="13">
        <v>89725389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4000495</v>
      </c>
      <c r="K25" s="13">
        <v>4455734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4962000</v>
      </c>
      <c r="K26" s="13">
        <v>242983208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3413105825</v>
      </c>
      <c r="K27" s="12">
        <f>SUM(K28:K35)</f>
        <v>5442381254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3280050998</v>
      </c>
      <c r="K28" s="13">
        <v>3279864883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83747568</v>
      </c>
      <c r="K32" s="13">
        <v>99507092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49307259</v>
      </c>
      <c r="K33" s="13">
        <v>2063009279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104310854</v>
      </c>
      <c r="K40" s="13">
        <v>110126083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4590048555</v>
      </c>
      <c r="K41" s="12">
        <f>K42+K50+K57+K65</f>
        <v>2298840786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0</v>
      </c>
      <c r="K42" s="12">
        <f>SUM(K43:K49)</f>
        <v>0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/>
      <c r="K43" s="13"/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124785923</v>
      </c>
      <c r="K50" s="12">
        <f>SUM(K51:K56)</f>
        <v>34590274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5347819</v>
      </c>
      <c r="K51" s="13">
        <v>6546578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961640</v>
      </c>
      <c r="K52" s="13">
        <v>744327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22487</v>
      </c>
      <c r="K54" s="13">
        <v>24944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14540345</v>
      </c>
      <c r="K55" s="13">
        <v>3076928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103913632</v>
      </c>
      <c r="K56" s="13">
        <v>24197497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4451278877</v>
      </c>
      <c r="K57" s="12">
        <f>SUM(K58:K64)</f>
        <v>2258474184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886973808</v>
      </c>
      <c r="K59" s="13">
        <v>1131456117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76677233</v>
      </c>
      <c r="K62" s="13">
        <v>72852760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3487627836</v>
      </c>
      <c r="K63" s="13">
        <v>1054165307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13983755</v>
      </c>
      <c r="K65" s="13">
        <v>5776328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983245</v>
      </c>
      <c r="K66" s="13">
        <v>222770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8611752742</v>
      </c>
      <c r="K67" s="12">
        <f>K8+K9+K41+K66</f>
        <v>8329741932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8425761567</v>
      </c>
      <c r="K70" s="20">
        <f>K71+K72+K73+K79+K80+K83+K86</f>
        <v>8230289251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164000000</v>
      </c>
      <c r="K71" s="13">
        <v>164000000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36611672</v>
      </c>
      <c r="K72" s="13">
        <v>46166630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7546913586</v>
      </c>
      <c r="K73" s="12">
        <f>K74+K75-K76+K77+K78</f>
        <v>7958992630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12448675</v>
      </c>
      <c r="K74" s="13">
        <v>12448675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102685319</v>
      </c>
      <c r="K75" s="13">
        <v>60799274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102685319</v>
      </c>
      <c r="K76" s="13">
        <v>60799274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7534464911</v>
      </c>
      <c r="K77" s="13">
        <v>7946543955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28454996</v>
      </c>
      <c r="K79" s="13">
        <v>41377805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414056393</v>
      </c>
      <c r="K80" s="12">
        <f>K81-K82</f>
        <v>3832028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>
        <v>414056393</v>
      </c>
      <c r="K81" s="13">
        <v>3832028</v>
      </c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235724920</v>
      </c>
      <c r="K83" s="12">
        <f>K84-K85</f>
        <v>15920158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235724920</v>
      </c>
      <c r="K84" s="13">
        <v>15920158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117534000</v>
      </c>
      <c r="K87" s="12">
        <f>SUM(K88:K90)</f>
        <v>23897884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>
        <v>47641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117534000</v>
      </c>
      <c r="K90" s="13">
        <v>23850243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0</v>
      </c>
      <c r="K91" s="12">
        <f>SUM(K92:K100)</f>
        <v>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60105617</v>
      </c>
      <c r="K101" s="12">
        <f>SUM(K102:K113)</f>
        <v>67903854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16592212</v>
      </c>
      <c r="K102" s="13">
        <v>23120510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/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24461</v>
      </c>
      <c r="K105" s="13">
        <v>120621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7277610</v>
      </c>
      <c r="K106" s="13">
        <v>4546882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7794919</v>
      </c>
      <c r="K109" s="13">
        <v>6873023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6937356</v>
      </c>
      <c r="K110" s="13">
        <v>10164181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21256241</v>
      </c>
      <c r="K111" s="13">
        <v>23076370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222818</v>
      </c>
      <c r="K113" s="13">
        <v>2267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8351558</v>
      </c>
      <c r="K114" s="13">
        <v>7650943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8611752742</v>
      </c>
      <c r="K115" s="12">
        <f>K70+K87+K91+K101+K114</f>
        <v>8329741932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8:K68 J87:K116 J73:K78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46">
      <selection activeCell="A1" sqref="A1:J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339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2.5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701299099</v>
      </c>
      <c r="K7" s="20">
        <f>SUM(K8:K9)</f>
        <v>203637541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13007756</v>
      </c>
      <c r="K8" s="13">
        <v>20921369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688291343</v>
      </c>
      <c r="K9" s="13">
        <v>182716172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86755033</v>
      </c>
      <c r="K10" s="12">
        <f>K11+K12+K16+K20+K21+K22+K25+K26</f>
        <v>90480776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37345990</v>
      </c>
      <c r="K12" s="12">
        <f>SUM(K13:K15)</f>
        <v>25864663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1611626</v>
      </c>
      <c r="K13" s="13">
        <v>1711881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2238</v>
      </c>
      <c r="K14" s="13">
        <v>0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35732126</v>
      </c>
      <c r="K15" s="13">
        <v>24152782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28654512</v>
      </c>
      <c r="K16" s="12">
        <f>SUM(K17:K19)</f>
        <v>23167220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15057401</v>
      </c>
      <c r="K17" s="13">
        <v>12446510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9576332</v>
      </c>
      <c r="K18" s="13">
        <v>7416255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4020779</v>
      </c>
      <c r="K19" s="13">
        <v>3304455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6805024</v>
      </c>
      <c r="K20" s="13">
        <v>18310966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5912968</v>
      </c>
      <c r="K21" s="13">
        <v>6732501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203616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>
        <v>203616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>
        <v>47641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8036539</v>
      </c>
      <c r="K26" s="13">
        <v>16154169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159034815</v>
      </c>
      <c r="K27" s="12">
        <f>SUM(K28:K32)</f>
        <v>189911738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42145049</v>
      </c>
      <c r="K28" s="13">
        <v>47245802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105474458</v>
      </c>
      <c r="K29" s="13">
        <v>142573640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11415308</v>
      </c>
      <c r="K31" s="13">
        <v>81535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>
        <v>10761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459973964</v>
      </c>
      <c r="K33" s="12">
        <f>SUM(K34:K37)</f>
        <v>277606161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26548206</v>
      </c>
      <c r="K34" s="13">
        <v>974335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48225139</v>
      </c>
      <c r="K35" s="13">
        <v>42510121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385200619</v>
      </c>
      <c r="K36" s="13">
        <v>234121705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860333914</v>
      </c>
      <c r="K42" s="12">
        <f>K7+K27+K38+K40</f>
        <v>393549279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546728997</v>
      </c>
      <c r="K43" s="12">
        <f>K10+K33+K39+K41</f>
        <v>368086937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313604917</v>
      </c>
      <c r="K44" s="12">
        <f>K42-K43</f>
        <v>25462342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313604917</v>
      </c>
      <c r="K45" s="12">
        <f>IF(K42&gt;K43,K42-K43,0)</f>
        <v>25462342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77879997</v>
      </c>
      <c r="K47" s="13">
        <v>9542184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235724920</v>
      </c>
      <c r="K48" s="12">
        <f>K44-K47</f>
        <v>15920158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235724920</v>
      </c>
      <c r="K49" s="12">
        <f>IF(K48&gt;0,K48,0)</f>
        <v>15920158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f>J48</f>
        <v>235724920</v>
      </c>
      <c r="K56" s="11">
        <f>K48</f>
        <v>15920158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1108326</v>
      </c>
      <c r="K57" s="12">
        <f>SUM(K58:K64)</f>
        <v>15759523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>
        <v>1108326</v>
      </c>
      <c r="K60" s="13">
        <v>15759523</v>
      </c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>
        <v>2836714</v>
      </c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1108326</v>
      </c>
      <c r="K66" s="12">
        <f>K57-K65</f>
        <v>12922809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236833246</v>
      </c>
      <c r="K67" s="18">
        <f>K56+K66</f>
        <v>28842967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0" max="10" width="10.421875" style="0" customWidth="1"/>
    <col min="11" max="11" width="10.57421875" style="0" customWidth="1"/>
  </cols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341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339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313604917</v>
      </c>
      <c r="K8" s="13">
        <v>25462342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6805024</v>
      </c>
      <c r="K9" s="13">
        <v>18310965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/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12">
        <f>SUM(J8:J13)</f>
        <v>320409941</v>
      </c>
      <c r="K14" s="12">
        <f>SUM(K8:K13)</f>
        <v>43773307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>
        <v>607925642</v>
      </c>
      <c r="K15" s="13">
        <v>521891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157567683</v>
      </c>
      <c r="K16" s="13">
        <v>72186734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287112152</v>
      </c>
      <c r="K18" s="13">
        <v>5279078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12">
        <f>SUM(J15:J18)</f>
        <v>1052605477</v>
      </c>
      <c r="K19" s="12">
        <f>SUM(K15:K18)</f>
        <v>77987703</v>
      </c>
    </row>
    <row r="20" spans="1:11" ht="24" customHeight="1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12">
        <f>IF(J14&gt;J19,J14-J19,0)</f>
        <v>0</v>
      </c>
      <c r="K20" s="12">
        <f>IF(K14&gt;K19,K14-K19,0)</f>
        <v>0</v>
      </c>
    </row>
    <row r="21" spans="1:11" ht="24" customHeight="1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12">
        <f>IF(J19&gt;J14,J19-J14,0)</f>
        <v>732195536</v>
      </c>
      <c r="K21" s="12">
        <f>IF(K19&gt;K14,K19-K14,0)</f>
        <v>34214396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10645515</v>
      </c>
      <c r="K23" s="13">
        <v>94800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/>
      <c r="K24" s="13">
        <v>934715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>
        <v>65090386</v>
      </c>
      <c r="K25" s="13">
        <v>193091992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>
        <v>5390517</v>
      </c>
      <c r="K26" s="13">
        <v>4951392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>
        <v>2964331097</v>
      </c>
      <c r="K27" s="13">
        <v>3779765821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12">
        <f>SUM(J23:J27)</f>
        <v>3045457515</v>
      </c>
      <c r="K28" s="12">
        <f>SUM(K23:K27)</f>
        <v>3978838720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105198092</v>
      </c>
      <c r="K29" s="13">
        <v>3262464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>
        <v>1991818950</v>
      </c>
      <c r="K31" s="13">
        <v>3733574130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12">
        <f>SUM(J29:J31)</f>
        <v>2097017042</v>
      </c>
      <c r="K32" s="12">
        <f>SUM(K29:K31)</f>
        <v>3736836594</v>
      </c>
    </row>
    <row r="33" spans="1:11" ht="24" customHeight="1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12">
        <f>IF(J28&gt;J32,J28-J32,0)</f>
        <v>948440473</v>
      </c>
      <c r="K33" s="12">
        <f>IF(K28&gt;K32,K28-K32,0)</f>
        <v>242002126</v>
      </c>
    </row>
    <row r="34" spans="1:11" ht="23.25" customHeight="1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12">
        <f>IF(J32&gt;J28,J32-J28,0)</f>
        <v>0</v>
      </c>
      <c r="K34" s="12">
        <f>IF(K32&gt;K28,K32-K28,0)</f>
        <v>0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>
        <v>50271408</v>
      </c>
      <c r="K36" s="13">
        <v>51016851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99686980</v>
      </c>
      <c r="K37" s="13">
        <v>9000000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>
        <v>9640089</v>
      </c>
      <c r="K38" s="13">
        <v>9745825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12">
        <f>SUM(J36:J38)</f>
        <v>159598477</v>
      </c>
      <c r="K39" s="12">
        <f>SUM(K36:K38)</f>
        <v>69762676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124261548</v>
      </c>
      <c r="K40" s="13">
        <v>2500000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>
        <v>240157257</v>
      </c>
      <c r="K41" s="13">
        <v>273936158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>
        <v>9130806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108360</v>
      </c>
      <c r="K44" s="13">
        <v>190869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12">
        <f>SUM(J40:J44)</f>
        <v>364527165</v>
      </c>
      <c r="K45" s="12">
        <f>SUM(K40:K44)</f>
        <v>285757833</v>
      </c>
    </row>
    <row r="46" spans="1:11" ht="22.5" customHeight="1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12">
        <f>IF(J39&gt;J45,J39-J45,0)</f>
        <v>0</v>
      </c>
      <c r="K46" s="12">
        <f>IF(K39&gt;K45,K39-K45,0)</f>
        <v>0</v>
      </c>
    </row>
    <row r="47" spans="1:11" ht="24.75" customHeight="1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12">
        <f>IF(J45&gt;J39,J45-J39,0)</f>
        <v>204928688</v>
      </c>
      <c r="K47" s="12">
        <f>IF(K45&gt;K39,K45-K39,0)</f>
        <v>215995157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12">
        <f>IF(J20-J21+J33-J34+J46-J47&gt;0,J20-J21+J33-J34+J46-J47,0)</f>
        <v>11316249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12">
        <f>IF(J21-J20+J34-J33+J47-J46&gt;0,J21-J20+J34-J33+J47-J46,0)</f>
        <v>0</v>
      </c>
      <c r="K49" s="12">
        <f>IF(K21-K20+K34-K33+K47-K46&gt;0,K21-K20+K34-K33+K47-K46,0)</f>
        <v>8207427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2667506</v>
      </c>
      <c r="K50" s="13">
        <v>13983755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v>11316249</v>
      </c>
      <c r="K51" s="13"/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/>
      <c r="K52" s="13">
        <v>8207427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8">
        <f>J50+J51-J52</f>
        <v>13983755</v>
      </c>
      <c r="K53" s="18">
        <f>K50+K51-K52</f>
        <v>5776328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50:K52 J23:K27 J15:K18 J8:K13 J29:K31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4:K14 J19:K21 J28:K28 J45:K49">
      <formula1>0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2.5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1" width="10.00390625" style="98" bestFit="1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">
      <c r="A2" s="95"/>
      <c r="B2" s="96"/>
      <c r="C2" s="259" t="s">
        <v>293</v>
      </c>
      <c r="D2" s="259"/>
      <c r="E2" s="100">
        <v>42736</v>
      </c>
      <c r="F2" s="99" t="s">
        <v>258</v>
      </c>
      <c r="G2" s="260">
        <v>43100</v>
      </c>
      <c r="H2" s="261"/>
      <c r="I2" s="96"/>
      <c r="J2" s="96"/>
      <c r="K2" s="96"/>
      <c r="L2" s="101"/>
    </row>
    <row r="3" spans="1:11" ht="22.5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164000000</v>
      </c>
      <c r="K5" s="107">
        <v>164000000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36611672</v>
      </c>
      <c r="K6" s="108">
        <v>46166630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7546913586</v>
      </c>
      <c r="K7" s="108">
        <v>7958992630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414056393</v>
      </c>
      <c r="K8" s="108">
        <v>3832028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235724920</v>
      </c>
      <c r="K9" s="108">
        <v>15920158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>
        <v>28454996</v>
      </c>
      <c r="K12" s="108">
        <v>41377805</v>
      </c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8425761567</v>
      </c>
      <c r="K14" s="109">
        <f>SUM(K5:K13)</f>
        <v>8230289251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Aleksandar Radulović</cp:lastModifiedBy>
  <cp:lastPrinted>2017-04-20T11:10:59Z</cp:lastPrinted>
  <dcterms:created xsi:type="dcterms:W3CDTF">2008-10-17T11:51:54Z</dcterms:created>
  <dcterms:modified xsi:type="dcterms:W3CDTF">2018-04-26T12:18:52Z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