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<sst xmlns="http://schemas.openxmlformats.org/spreadsheetml/2006/main" count="406" uniqueCount="352">
  <si>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</si>
  <si>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</si>
  <si>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</si>
  <si>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</si>
  <si>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</si>
  <si>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</si>
  <si>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</si>
  <si>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</si>
  <si>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</si>
  <si>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</si>
  <si>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</si>
  <si>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</si>
  <si>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</si>
  <si>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</si>
  <si>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</si>
  <si>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</si>
  <si>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</si>
  <si>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</si>
  <si>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</si>
  <si>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</si>
  <si>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</si>
  <si>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</si>
  <si>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</si>
  <si>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</si>
  <si>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</si>
  <si>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</si>
  <si>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</si>
  <si>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</si>
  <si>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</si>
  <si>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</si>
  <si>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</si>
  <si>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</si>
  <si>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</si>
  <si>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</si>
  <si>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</si>
  <si>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</si>
  <si>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</si>
  <si>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</si>
  <si>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</si>
  <si>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</si>
  <si>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</si>
  <si>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</si>
  <si>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</si>
  <si>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</si>
  <si>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</si>
  <si>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</si>
  <si>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</si>
  <si>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</si>
  <si>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</si>
  <si>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</si>
  <si>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</si>
  <si>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</si>
  <si>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</si>
  <si>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</si>
  <si>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</si>
  <si>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</si>
  <si>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</si>
  <si>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</si>
  <si>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</si>
  <si>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</si>
  <si>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</si>
  <si>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</si>
  <si>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</si>
  <si>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</si>
  <si>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</si>
  <si>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</si>
  <si>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</si>
  <si>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</si>
  <si>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</si>
  <si>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</si>
  <si>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</si>
  <si>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</si>
  <si>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</si>
  <si>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</si>
  <si>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</si>
  <si>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</si>
  <si>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</si>
  <si>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</si>
  <si>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</si>
  <si>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</si>
  <si>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</si>
  <si>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</si>
  <si>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</si>
  <si>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</si>
  <si>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</si>
  <si>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</si>
  <si>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</si>
  <si>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</si>
  <si>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</si>
  <si>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</si>
  <si>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</si>
  <si>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</si>
  <si>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</si>
  <si>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</si>
  <si>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</si>
  <si>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</si>
  <si>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</si>
  <si>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</si>
  <si>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</si>
  <si>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</si>
  <si>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</si>
  <si>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</si>
  <si>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</si>
  <si>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</si>
  <si>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</si>
  <si>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</si>
  <si>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</si>
  <si>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</si>
  <si>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</si>
  <si>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</si>
  <si>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</si>
  <si>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</si>
  <si>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</si>
  <si>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</si>
  <si>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</si>
  <si>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</si>
  <si>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</si>
  <si>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</si>
  <si>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</si>
  <si>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</si>
  <si>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</si>
  <si>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</si>
  <si>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</si>
  <si>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</si>
  <si>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</si>
  <si>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</si>
  <si>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</si>
  <si>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</si>
  <si>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</si>
  <si>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</si>
  <si>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</si>
  <si>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</si>
  <si>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</si>
  <si>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</si>
  <si>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</si>
  <si>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</si>
  <si>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</si>
  <si>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</si>
  <si>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</si>
  <si>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</si>
  <si>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</si>
  <si>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</si>
  <si>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</si>
  <si>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</si>
  <si>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</si>
  <si>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</si>
  <si>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</si>
  <si>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</si>
  <si>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</si>
  <si>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</si>
  <si>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</si>
  <si>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</si>
  <si>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</si>
  <si>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</si>
  <si>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</si>
  <si>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</si>
  <si>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</si>
  <si>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</si>
  <si>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</si>
  <si>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</si>
  <si>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</si>
  <si>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</si>
  <si>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</si>
  <si>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</si>
  <si>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</si>
  <si>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</si>
  <si>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</si>
  <si>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</si>
  <si>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</si>
  <si>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</si>
  <si>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</si>
  <si>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</si>
  <si>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</si>
  <si>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</si>
  <si>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</si>
  <si>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</si>
  <si>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</si>
  <si>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</si>
  <si>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</si>
  <si>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</si>
  <si>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</si>
  <si>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</si>
  <si>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</si>
  <si>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</si>
  <si>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</si>
  <si>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</si>
  <si>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</si>
  <si>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</si>
  <si>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</si>
  <si>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</si>
  <si>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</si>
  <si>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</si>
  <si>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</si>
  <si>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</si>
  <si>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</si>
  <si>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</si>
  <si>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</si>
  <si>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</si>
  <si>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</si>
  <si>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</si>
  <si>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</si>
  <si>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</si>
  <si>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</si>
  <si>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</si>
  <si>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</si>
  <si>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</si>
  <si>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</si>
  <si>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</si>
  <si>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</si>
  <si>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</si>
  <si>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</si>
  <si>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</si>
  <si>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</si>
  <si>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</si>
  <si>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</si>
  <si>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</si>
  <si>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</si>
  <si>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</si>
  <si>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</si>
  <si>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</si>
  <si>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</si>
  <si>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</si>
  <si>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</si>
  <si>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</si>
  <si>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</si>
  <si>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</si>
  <si>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</si>
  <si>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</si>
  <si>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</si>
  <si>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</si>
  <si>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</si>
  <si>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</si>
  <si>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</si>
  <si>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</si>
  <si>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</si>
  <si>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</si>
  <si>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</si>
  <si>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</si>
  <si>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</si>
  <si>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</si>
  <si>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</si>
  <si>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</si>
  <si>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</si>
  <si>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</si>
  <si>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</si>
  <si>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</si>
  <si>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</si>
  <si>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</si>
  <si>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</si>
  <si>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</si>
  <si>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</si>
  <si>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</si>
  <si>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</si>
  <si>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</si>
  <si>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</si>
  <si>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</si>
  <si>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</si>
  <si>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</si>
  <si>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</si>
  <si>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</si>
  <si>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</si>
  <si>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</si>
  <si>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</si>
  <si>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</si>
  <si>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</si>
  <si>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</si>
  <si>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</si>
  <si>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</si>
  <si>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</si>
  <si>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</si>
  <si>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</si>
  <si>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</si>
  <si>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</si>
  <si>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</si>
  <si>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</si>
  <si>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</si>
  <si>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</si>
  <si>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</si>
  <si>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</si>
  <si>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</si>
  <si>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</si>
  <si>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</si>
  <si>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</si>
  <si>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</si>
  <si>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</si>
  <si>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</si>
  <si>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</si>
  <si>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</si>
  <si>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</si>
  <si>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</si>
  <si>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</si>
  <si>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</si>
  <si>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</si>
  <si>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</si>
  <si>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</si>
  <si>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</si>
  <si>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</si>
  <si>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</si>
  <si>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</si>
  <si>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</si>
  <si>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</si>
  <si>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</si>
  <si>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</si>
  <si>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</si>
  <si>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</si>
  <si>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</si>
  <si>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</si>
  <si>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</si>
  <si>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</si>
  <si>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</si>
  <si>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</si>
  <si>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</si>
  <si>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</si>
  <si>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</si>
  <si>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</si>
  <si>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</si>
  <si>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</si>
  <si>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</si>
  <si>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</si>
  <si>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</si>
  <si>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</si>
  <si>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</si>
  <si>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</si>
  <si>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</si>
  <si>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</si>
  <si>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</si>
  <si>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</si>
  <si>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</si>
  <si>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</si>
  <si>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</si>
  <si>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</si>
  <si>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</si>
  <si>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</si>
  <si>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</si>
  <si>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</si>
  <si>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ADRIA RESORTS d.o.o.</t>
  </si>
  <si>
    <t>ROVINJ, OBALA VLADIMIRA NAZORA 1</t>
  </si>
  <si>
    <t>01537733</t>
  </si>
  <si>
    <t>CROATIA osiguranje d.d.</t>
  </si>
  <si>
    <t>ZAGREB, MIRAMARSKA 22</t>
  </si>
  <si>
    <t>03276147</t>
  </si>
  <si>
    <t>ABILIA d.o.o.</t>
  </si>
  <si>
    <t>01788493</t>
  </si>
  <si>
    <t>TVORNICA DUHANA ZAGREB d.d.</t>
  </si>
  <si>
    <t>03212785</t>
  </si>
  <si>
    <t>Palinec Vitomir</t>
  </si>
  <si>
    <t>052 801 118</t>
  </si>
  <si>
    <t>052 811 284</t>
  </si>
  <si>
    <t>mr. Vlahović Ante</t>
  </si>
  <si>
    <t>Obveznik: ADRIS GRUPA d.d.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</si>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</sst>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33" borderId="25" xfId="52" applyFont="1" applyFill="1" applyBorder="1" applyAlignment="1" applyProtection="1">
      <alignment horizontal="right" vertical="center"/>
      <protection hidden="1" locked="0"/>
    </xf>
    <xf numFmtId="0" fontId="2" fillId="33" borderId="29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33" borderId="28" xfId="52" applyFont="1" applyFill="1" applyBorder="1" applyAlignment="1" applyProtection="1">
      <alignment horizontal="right" vertical="top"/>
      <protection hidden="1" locked="0"/>
    </xf>
    <xf numFmtId="0" fontId="3" fillId="0" borderId="25" xfId="52" applyFont="1" applyBorder="1" applyAlignment="1">
      <alignment vertical="top"/>
      <protection/>
    </xf>
    <xf numFmtId="0" fontId="3" fillId="0" borderId="29" xfId="52" applyFont="1" applyBorder="1" applyAlignment="1">
      <alignment vertical="top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3" t="s">
        <v>257</v>
      </c>
      <c r="B2" s="173"/>
      <c r="C2" s="173"/>
      <c r="D2" s="174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6"/>
      <c r="F6" s="176"/>
      <c r="G6" s="176"/>
      <c r="H6" s="176"/>
      <c r="I6" s="39"/>
      <c r="J6" s="22"/>
      <c r="K6" s="22"/>
      <c r="L6" s="22"/>
    </row>
    <row r="7" spans="1:12" ht="12.75">
      <c r="A7" s="40"/>
      <c r="B7" s="40"/>
      <c r="C7" s="31"/>
      <c r="D7" s="31"/>
      <c r="E7" s="176"/>
      <c r="F7" s="176"/>
      <c r="G7" s="176"/>
      <c r="H7" s="176"/>
      <c r="I7" s="39"/>
      <c r="J7" s="22"/>
      <c r="K7" s="22"/>
      <c r="L7" s="22"/>
    </row>
    <row r="8" spans="1:12" ht="12.75">
      <c r="A8" s="177" t="s">
        <v>261</v>
      </c>
      <c r="B8" s="178"/>
      <c r="C8" s="137" t="s">
        <v>325</v>
      </c>
      <c r="D8" s="138"/>
      <c r="E8" s="176"/>
      <c r="F8" s="176"/>
      <c r="G8" s="176"/>
      <c r="H8" s="17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0" t="s">
        <v>262</v>
      </c>
      <c r="B10" s="171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2"/>
      <c r="B11" s="17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7"/>
      <c r="E12" s="167"/>
      <c r="F12" s="167"/>
      <c r="G12" s="167"/>
      <c r="H12" s="167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8">
        <v>52210</v>
      </c>
      <c r="D14" s="169"/>
      <c r="E14" s="31"/>
      <c r="F14" s="139" t="s">
        <v>328</v>
      </c>
      <c r="G14" s="167"/>
      <c r="H14" s="167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329</v>
      </c>
      <c r="D16" s="167"/>
      <c r="E16" s="167"/>
      <c r="F16" s="167"/>
      <c r="G16" s="167"/>
      <c r="H16" s="167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60" t="s">
        <v>330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60" t="s">
        <v>331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374</v>
      </c>
      <c r="D22" s="139" t="s">
        <v>328</v>
      </c>
      <c r="E22" s="163"/>
      <c r="F22" s="164"/>
      <c r="G22" s="165"/>
      <c r="H22" s="16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18</v>
      </c>
      <c r="D24" s="139" t="s">
        <v>332</v>
      </c>
      <c r="E24" s="163"/>
      <c r="F24" s="163"/>
      <c r="G24" s="164"/>
      <c r="H24" s="38" t="s">
        <v>270</v>
      </c>
      <c r="I24" s="48">
        <v>5398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333</v>
      </c>
      <c r="D26" s="50"/>
      <c r="E26" s="22"/>
      <c r="F26" s="51"/>
      <c r="G26" s="125" t="s">
        <v>273</v>
      </c>
      <c r="H26" s="126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7" t="s">
        <v>335</v>
      </c>
      <c r="B30" s="158"/>
      <c r="C30" s="158"/>
      <c r="D30" s="159"/>
      <c r="E30" s="146" t="s">
        <v>336</v>
      </c>
      <c r="F30" s="140"/>
      <c r="G30" s="140"/>
      <c r="H30" s="137" t="s">
        <v>337</v>
      </c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 t="s">
        <v>338</v>
      </c>
      <c r="B32" s="140"/>
      <c r="C32" s="140"/>
      <c r="D32" s="141"/>
      <c r="E32" s="146" t="s">
        <v>339</v>
      </c>
      <c r="F32" s="149"/>
      <c r="G32" s="150"/>
      <c r="H32" s="137" t="s">
        <v>340</v>
      </c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 t="s">
        <v>341</v>
      </c>
      <c r="B34" s="140"/>
      <c r="C34" s="140"/>
      <c r="D34" s="141"/>
      <c r="E34" s="146" t="s">
        <v>336</v>
      </c>
      <c r="F34" s="149"/>
      <c r="G34" s="150"/>
      <c r="H34" s="137" t="s">
        <v>342</v>
      </c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 t="s">
        <v>343</v>
      </c>
      <c r="B36" s="140"/>
      <c r="C36" s="140"/>
      <c r="D36" s="141"/>
      <c r="E36" s="146" t="s">
        <v>336</v>
      </c>
      <c r="F36" s="140"/>
      <c r="G36" s="140"/>
      <c r="H36" s="137" t="s">
        <v>344</v>
      </c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345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346</v>
      </c>
      <c r="D48" s="123"/>
      <c r="E48" s="124"/>
      <c r="F48" s="32"/>
      <c r="G48" s="38" t="s">
        <v>281</v>
      </c>
      <c r="H48" s="127" t="s">
        <v>347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348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0" max="11" width="12.7109375" style="0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350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89" t="s">
        <v>349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0.75" thickBot="1">
      <c r="A5" s="192" t="s">
        <v>61</v>
      </c>
      <c r="B5" s="193"/>
      <c r="C5" s="193"/>
      <c r="D5" s="193"/>
      <c r="E5" s="193"/>
      <c r="F5" s="193"/>
      <c r="G5" s="193"/>
      <c r="H5" s="194"/>
      <c r="I5" s="77" t="s">
        <v>288</v>
      </c>
      <c r="J5" s="78" t="s">
        <v>115</v>
      </c>
      <c r="K5" s="79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99" t="s">
        <v>62</v>
      </c>
      <c r="B8" s="200"/>
      <c r="C8" s="200"/>
      <c r="D8" s="200"/>
      <c r="E8" s="200"/>
      <c r="F8" s="200"/>
      <c r="G8" s="200"/>
      <c r="H8" s="201"/>
      <c r="I8" s="6">
        <v>1</v>
      </c>
      <c r="J8" s="11"/>
      <c r="K8" s="11"/>
    </row>
    <row r="9" spans="1:11" ht="12.75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12">
        <f>J10+J17+J27+J36+J40</f>
        <v>11766000359</v>
      </c>
      <c r="K9" s="12">
        <f>K10+K17+K27+K36+K40</f>
        <v>15013829629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921473242</v>
      </c>
      <c r="K10" s="12">
        <f>SUM(K11:K16)</f>
        <v>944985624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348221885</v>
      </c>
      <c r="K12" s="13">
        <v>330285340</v>
      </c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>
        <v>207123635</v>
      </c>
      <c r="K13" s="13">
        <v>207123634</v>
      </c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>
        <v>53956</v>
      </c>
      <c r="K14" s="13">
        <v>157232</v>
      </c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6231487</v>
      </c>
      <c r="K15" s="13">
        <v>9266700</v>
      </c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>
        <v>359842279</v>
      </c>
      <c r="K16" s="13">
        <v>398152718</v>
      </c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5019284398</v>
      </c>
      <c r="K17" s="12">
        <f>SUM(K18:K26)</f>
        <v>5236713487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462504240</v>
      </c>
      <c r="K18" s="13">
        <v>436583803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2896921543</v>
      </c>
      <c r="K19" s="13">
        <v>2730800973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423887480</v>
      </c>
      <c r="K20" s="13">
        <v>570288766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76984042</v>
      </c>
      <c r="K21" s="13">
        <v>70491657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>
        <v>27493056</v>
      </c>
      <c r="K22" s="13">
        <v>31017225</v>
      </c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19497819</v>
      </c>
      <c r="K23" s="13">
        <v>63072873</v>
      </c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284755078</v>
      </c>
      <c r="K24" s="13">
        <v>357798299</v>
      </c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21235394</v>
      </c>
      <c r="K25" s="13">
        <v>22366003</v>
      </c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>
        <v>806005746</v>
      </c>
      <c r="K26" s="13">
        <v>954293888</v>
      </c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5482471583</v>
      </c>
      <c r="K27" s="12">
        <f>SUM(K28:K35)</f>
        <v>8481508858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/>
      <c r="K28" s="13"/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97566273</v>
      </c>
      <c r="K30" s="13">
        <v>91549281</v>
      </c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>
        <v>0</v>
      </c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>
        <v>4617256248</v>
      </c>
      <c r="K32" s="13">
        <v>5888285347</v>
      </c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767649062</v>
      </c>
      <c r="K33" s="13">
        <v>2501674230</v>
      </c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/>
      <c r="K34" s="13"/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105620394</v>
      </c>
      <c r="K36" s="12">
        <f>SUM(K37:K39)</f>
        <v>110279002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3477534</v>
      </c>
      <c r="K38" s="13">
        <v>2574746</v>
      </c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>
        <v>102142860</v>
      </c>
      <c r="K39" s="13">
        <v>107704256</v>
      </c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237150742</v>
      </c>
      <c r="K40" s="13">
        <v>240342658</v>
      </c>
    </row>
    <row r="41" spans="1:11" ht="12.75">
      <c r="A41" s="202" t="s">
        <v>248</v>
      </c>
      <c r="B41" s="203"/>
      <c r="C41" s="203"/>
      <c r="D41" s="203"/>
      <c r="E41" s="203"/>
      <c r="F41" s="203"/>
      <c r="G41" s="203"/>
      <c r="H41" s="204"/>
      <c r="I41" s="4">
        <v>34</v>
      </c>
      <c r="J41" s="12">
        <f>J42+J50+J57+J65</f>
        <v>7235080393</v>
      </c>
      <c r="K41" s="12">
        <f>K42+K50+K57+K65</f>
        <v>4557191393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409370545</v>
      </c>
      <c r="K42" s="12">
        <f>SUM(K43:K49)</f>
        <v>468948078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35620235</v>
      </c>
      <c r="K43" s="13">
        <v>36506773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368999829</v>
      </c>
      <c r="K44" s="13">
        <v>426608568</v>
      </c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688526</v>
      </c>
      <c r="K45" s="13">
        <v>4882097</v>
      </c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3520909</v>
      </c>
      <c r="K46" s="13">
        <v>385805</v>
      </c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>
        <v>59195</v>
      </c>
      <c r="K47" s="13">
        <v>218278</v>
      </c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>
        <v>481851</v>
      </c>
      <c r="K48" s="13">
        <v>346557</v>
      </c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1206243672</v>
      </c>
      <c r="K50" s="12">
        <f>SUM(K51:K56)</f>
        <v>1118779550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367936</v>
      </c>
      <c r="K51" s="13"/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582824482</v>
      </c>
      <c r="K52" s="13">
        <v>608222025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3901854</v>
      </c>
      <c r="K54" s="13">
        <v>4415715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63737060</v>
      </c>
      <c r="K55" s="13">
        <v>26949288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555412340</v>
      </c>
      <c r="K56" s="13">
        <v>479192522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5408050606</v>
      </c>
      <c r="K57" s="12">
        <f>SUM(K58:K64)</f>
        <v>2767803351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/>
      <c r="K59" s="13"/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>
        <v>686456076</v>
      </c>
      <c r="K62" s="13">
        <v>635141898</v>
      </c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4674563668</v>
      </c>
      <c r="K63" s="13">
        <v>1953474975</v>
      </c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>
        <v>47030862</v>
      </c>
      <c r="K64" s="13">
        <v>179186478</v>
      </c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211415570</v>
      </c>
      <c r="K65" s="13">
        <v>201660414</v>
      </c>
    </row>
    <row r="66" spans="1:11" ht="12.75">
      <c r="A66" s="202" t="s">
        <v>58</v>
      </c>
      <c r="B66" s="203"/>
      <c r="C66" s="203"/>
      <c r="D66" s="203"/>
      <c r="E66" s="203"/>
      <c r="F66" s="203"/>
      <c r="G66" s="203"/>
      <c r="H66" s="204"/>
      <c r="I66" s="4">
        <v>59</v>
      </c>
      <c r="J66" s="13">
        <v>113845843</v>
      </c>
      <c r="K66" s="13">
        <v>130179943</v>
      </c>
    </row>
    <row r="67" spans="1:11" ht="12.75">
      <c r="A67" s="202" t="s">
        <v>249</v>
      </c>
      <c r="B67" s="203"/>
      <c r="C67" s="203"/>
      <c r="D67" s="203"/>
      <c r="E67" s="203"/>
      <c r="F67" s="203"/>
      <c r="G67" s="203"/>
      <c r="H67" s="204"/>
      <c r="I67" s="4">
        <v>60</v>
      </c>
      <c r="J67" s="12">
        <f>J8+J9+J41+J66</f>
        <v>19114926595</v>
      </c>
      <c r="K67" s="12">
        <f>K8+K9+K41+K66</f>
        <v>19701200965</v>
      </c>
    </row>
    <row r="68" spans="1:11" ht="12.75">
      <c r="A68" s="208" t="s">
        <v>93</v>
      </c>
      <c r="B68" s="209"/>
      <c r="C68" s="209"/>
      <c r="D68" s="209"/>
      <c r="E68" s="209"/>
      <c r="F68" s="209"/>
      <c r="G68" s="209"/>
      <c r="H68" s="210"/>
      <c r="I68" s="5">
        <v>61</v>
      </c>
      <c r="J68" s="14"/>
      <c r="K68" s="14"/>
    </row>
    <row r="69" spans="1:11" ht="12.75">
      <c r="A69" s="211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9" t="s">
        <v>199</v>
      </c>
      <c r="B70" s="200"/>
      <c r="C70" s="200"/>
      <c r="D70" s="200"/>
      <c r="E70" s="200"/>
      <c r="F70" s="200"/>
      <c r="G70" s="200"/>
      <c r="H70" s="201"/>
      <c r="I70" s="6">
        <v>62</v>
      </c>
      <c r="J70" s="20">
        <f>J71+J72+J73+J79+J80+J83+J86</f>
        <v>10051054213</v>
      </c>
      <c r="K70" s="20">
        <f>K71+K72+K73+K79+K80+K83+K86</f>
        <v>10284963839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164000000</v>
      </c>
      <c r="K71" s="13">
        <v>164000000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36611672</v>
      </c>
      <c r="K72" s="13">
        <v>46166630</v>
      </c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7664421185</v>
      </c>
      <c r="K73" s="12">
        <f>K74+K75-K76+K77+K78</f>
        <v>8518228200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12448675</v>
      </c>
      <c r="K74" s="13">
        <v>12448675</v>
      </c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102685319</v>
      </c>
      <c r="K75" s="13">
        <v>60799274</v>
      </c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102685319</v>
      </c>
      <c r="K76" s="13">
        <v>60799274</v>
      </c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>
        <v>7485308545</v>
      </c>
      <c r="K77" s="13">
        <v>7946543955</v>
      </c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166663965</v>
      </c>
      <c r="K78" s="13">
        <v>559235570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113850208</v>
      </c>
      <c r="K79" s="13">
        <v>189880199</v>
      </c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414056394</v>
      </c>
      <c r="K80" s="12">
        <f>K81-K82</f>
        <v>-248957771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>
        <v>414056394</v>
      </c>
      <c r="K81" s="13"/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/>
      <c r="K82" s="13">
        <v>248957771</v>
      </c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446324493</v>
      </c>
      <c r="K83" s="12">
        <f>K84-K85</f>
        <v>292992071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446324493</v>
      </c>
      <c r="K84" s="13">
        <v>292992071</v>
      </c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/>
      <c r="K85" s="13"/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>
        <v>1211790261</v>
      </c>
      <c r="K86" s="13">
        <v>1322654510</v>
      </c>
    </row>
    <row r="87" spans="1:11" ht="12.75">
      <c r="A87" s="202" t="s">
        <v>19</v>
      </c>
      <c r="B87" s="203"/>
      <c r="C87" s="203"/>
      <c r="D87" s="203"/>
      <c r="E87" s="203"/>
      <c r="F87" s="203"/>
      <c r="G87" s="203"/>
      <c r="H87" s="204"/>
      <c r="I87" s="4">
        <v>79</v>
      </c>
      <c r="J87" s="12">
        <f>SUM(J88:J90)</f>
        <v>309031262</v>
      </c>
      <c r="K87" s="12">
        <f>SUM(K88:K90)</f>
        <v>201505828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103088906</v>
      </c>
      <c r="K88" s="13">
        <v>68065697</v>
      </c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205942356</v>
      </c>
      <c r="K90" s="13">
        <v>133440131</v>
      </c>
    </row>
    <row r="91" spans="1:11" ht="12.75">
      <c r="A91" s="202" t="s">
        <v>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12">
        <f>SUM(J92:J100)</f>
        <v>5141634290</v>
      </c>
      <c r="K91" s="12">
        <f>SUM(K92:K100)</f>
        <v>5224403927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>
        <v>28556184</v>
      </c>
      <c r="K93" s="13">
        <v>28640927</v>
      </c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288660510</v>
      </c>
      <c r="K94" s="13">
        <v>275594238</v>
      </c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4626002344</v>
      </c>
      <c r="K99" s="13">
        <v>4707622582</v>
      </c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198415252</v>
      </c>
      <c r="K100" s="13">
        <v>212546180</v>
      </c>
    </row>
    <row r="101" spans="1:11" ht="12.75">
      <c r="A101" s="202" t="s">
        <v>21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12">
        <f>SUM(J102:J113)</f>
        <v>3218513723</v>
      </c>
      <c r="K101" s="12">
        <f>SUM(K102:K113)</f>
        <v>3553280487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/>
      <c r="K102" s="13"/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/>
      <c r="K103" s="13"/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477647056</v>
      </c>
      <c r="K104" s="13">
        <v>540636958</v>
      </c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16934443</v>
      </c>
      <c r="K105" s="13">
        <v>16030142</v>
      </c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162406338</v>
      </c>
      <c r="K106" s="13">
        <v>150399645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80888728</v>
      </c>
      <c r="K109" s="13">
        <v>63333357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113539773</v>
      </c>
      <c r="K110" s="13">
        <v>84232628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21552030</v>
      </c>
      <c r="K111" s="13">
        <v>23355412</v>
      </c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2345545355</v>
      </c>
      <c r="K113" s="13">
        <v>2675292345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3">
        <v>394693107</v>
      </c>
      <c r="K114" s="13">
        <v>437046884</v>
      </c>
    </row>
    <row r="115" spans="1:11" ht="12.75">
      <c r="A115" s="202" t="s">
        <v>25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12">
        <f>J70+J87+J91+J101+J114</f>
        <v>19114926595</v>
      </c>
      <c r="K115" s="12">
        <f>K70+K87+K91+K101+K114</f>
        <v>19701200965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/>
      <c r="K116" s="14"/>
    </row>
    <row r="117" spans="1:11" ht="12.75">
      <c r="A117" s="211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99" t="s">
        <v>193</v>
      </c>
      <c r="B118" s="200"/>
      <c r="C118" s="200"/>
      <c r="D118" s="200"/>
      <c r="E118" s="200"/>
      <c r="F118" s="200"/>
      <c r="G118" s="200"/>
      <c r="H118" s="200"/>
      <c r="I118" s="222"/>
      <c r="J118" s="222"/>
      <c r="K118" s="223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>
        <v>8839263952</v>
      </c>
      <c r="K119" s="13">
        <v>8962309329</v>
      </c>
    </row>
    <row r="120" spans="1:11" ht="12.75">
      <c r="A120" s="224" t="s">
        <v>9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14">
        <v>1211790261</v>
      </c>
      <c r="K120" s="14">
        <v>1322654510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2">
      <selection activeCell="K70" sqref="K70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351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7" t="s">
        <v>349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2.5" thickBot="1">
      <c r="A5" s="230" t="s">
        <v>61</v>
      </c>
      <c r="B5" s="230"/>
      <c r="C5" s="230"/>
      <c r="D5" s="230"/>
      <c r="E5" s="230"/>
      <c r="F5" s="230"/>
      <c r="G5" s="230"/>
      <c r="H5" s="230"/>
      <c r="I5" s="77" t="s">
        <v>290</v>
      </c>
      <c r="J5" s="79" t="s">
        <v>156</v>
      </c>
      <c r="K5" s="79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9" t="s">
        <v>26</v>
      </c>
      <c r="B7" s="200"/>
      <c r="C7" s="200"/>
      <c r="D7" s="200"/>
      <c r="E7" s="200"/>
      <c r="F7" s="200"/>
      <c r="G7" s="200"/>
      <c r="H7" s="201"/>
      <c r="I7" s="6">
        <v>111</v>
      </c>
      <c r="J7" s="20">
        <f>SUM(J8:J9)</f>
        <v>5112209029</v>
      </c>
      <c r="K7" s="20">
        <f>SUM(K8:K9)</f>
        <v>4987664133</v>
      </c>
    </row>
    <row r="8" spans="1:11" ht="12.75">
      <c r="A8" s="202" t="s">
        <v>158</v>
      </c>
      <c r="B8" s="203"/>
      <c r="C8" s="203"/>
      <c r="D8" s="203"/>
      <c r="E8" s="203"/>
      <c r="F8" s="203"/>
      <c r="G8" s="203"/>
      <c r="H8" s="204"/>
      <c r="I8" s="4">
        <v>112</v>
      </c>
      <c r="J8" s="13">
        <v>3968331528</v>
      </c>
      <c r="K8" s="13">
        <v>4372671652</v>
      </c>
    </row>
    <row r="9" spans="1:11" ht="12.75">
      <c r="A9" s="202" t="s">
        <v>106</v>
      </c>
      <c r="B9" s="203"/>
      <c r="C9" s="203"/>
      <c r="D9" s="203"/>
      <c r="E9" s="203"/>
      <c r="F9" s="203"/>
      <c r="G9" s="203"/>
      <c r="H9" s="204"/>
      <c r="I9" s="4">
        <v>113</v>
      </c>
      <c r="J9" s="13">
        <v>1143877501</v>
      </c>
      <c r="K9" s="13">
        <v>614992481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12">
        <f>J11+J12+J16+J20+J21+J22+J25+J26</f>
        <v>4370902804</v>
      </c>
      <c r="K10" s="12">
        <f>K11+K12+K16+K20+K21+K22+K25+K26</f>
        <v>4659913815</v>
      </c>
    </row>
    <row r="11" spans="1:11" ht="12.75">
      <c r="A11" s="202" t="s">
        <v>107</v>
      </c>
      <c r="B11" s="203"/>
      <c r="C11" s="203"/>
      <c r="D11" s="203"/>
      <c r="E11" s="203"/>
      <c r="F11" s="203"/>
      <c r="G11" s="203"/>
      <c r="H11" s="204"/>
      <c r="I11" s="4">
        <v>115</v>
      </c>
      <c r="J11" s="13">
        <v>-31979638</v>
      </c>
      <c r="K11" s="13">
        <v>-60215550</v>
      </c>
    </row>
    <row r="12" spans="1:11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4">
        <v>116</v>
      </c>
      <c r="J12" s="12">
        <f>SUM(J13:J15)</f>
        <v>2669084678</v>
      </c>
      <c r="K12" s="12">
        <f>SUM(K13:K15)</f>
        <v>2819079312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402717686</v>
      </c>
      <c r="K13" s="13">
        <v>440456868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13888910</v>
      </c>
      <c r="K14" s="13">
        <v>7794860</v>
      </c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2252478082</v>
      </c>
      <c r="K15" s="13">
        <v>2370827584</v>
      </c>
    </row>
    <row r="16" spans="1:11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4">
        <v>120</v>
      </c>
      <c r="J16" s="12">
        <f>SUM(J17:J19)</f>
        <v>799714498</v>
      </c>
      <c r="K16" s="12">
        <f>SUM(K17:K19)</f>
        <v>826056680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490062740</v>
      </c>
      <c r="K17" s="13">
        <v>512900725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200458216</v>
      </c>
      <c r="K18" s="13">
        <v>201829911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109193542</v>
      </c>
      <c r="K19" s="13">
        <v>111326044</v>
      </c>
    </row>
    <row r="20" spans="1:11" ht="12.75">
      <c r="A20" s="202" t="s">
        <v>108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3">
        <v>298440496</v>
      </c>
      <c r="K20" s="13">
        <v>341469601</v>
      </c>
    </row>
    <row r="21" spans="1:11" ht="12.75">
      <c r="A21" s="202" t="s">
        <v>109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3">
        <v>339218357</v>
      </c>
      <c r="K21" s="13">
        <v>387326827</v>
      </c>
    </row>
    <row r="22" spans="1:11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4">
        <v>126</v>
      </c>
      <c r="J22" s="12">
        <f>SUM(J23:J24)</f>
        <v>127699926</v>
      </c>
      <c r="K22" s="12">
        <f>SUM(K23:K24)</f>
        <v>215682830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>
        <v>118006301</v>
      </c>
      <c r="K23" s="13">
        <v>34288834</v>
      </c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9693625</v>
      </c>
      <c r="K24" s="13">
        <v>181393996</v>
      </c>
    </row>
    <row r="25" spans="1:11" ht="12.75">
      <c r="A25" s="202" t="s">
        <v>110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3">
        <v>80709553</v>
      </c>
      <c r="K25" s="13">
        <v>67981471</v>
      </c>
    </row>
    <row r="26" spans="1:11" ht="12.75">
      <c r="A26" s="202" t="s">
        <v>52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3">
        <v>88014934</v>
      </c>
      <c r="K26" s="13">
        <v>62532644</v>
      </c>
    </row>
    <row r="27" spans="1:11" ht="12.75">
      <c r="A27" s="202" t="s">
        <v>221</v>
      </c>
      <c r="B27" s="203"/>
      <c r="C27" s="203"/>
      <c r="D27" s="203"/>
      <c r="E27" s="203"/>
      <c r="F27" s="203"/>
      <c r="G27" s="203"/>
      <c r="H27" s="204"/>
      <c r="I27" s="4">
        <v>131</v>
      </c>
      <c r="J27" s="12">
        <f>SUM(J28:J32)</f>
        <v>440104532</v>
      </c>
      <c r="K27" s="12">
        <f>SUM(K28:K32)</f>
        <v>550610255</v>
      </c>
    </row>
    <row r="28" spans="1:11" ht="12.75">
      <c r="A28" s="202" t="s">
        <v>235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3">
        <v>97292</v>
      </c>
      <c r="K28" s="13">
        <v>10896</v>
      </c>
    </row>
    <row r="29" spans="1:11" ht="12.75">
      <c r="A29" s="202" t="s">
        <v>161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3">
        <v>408254994</v>
      </c>
      <c r="K29" s="13">
        <v>488948126</v>
      </c>
    </row>
    <row r="30" spans="1:11" ht="12.75">
      <c r="A30" s="202" t="s">
        <v>145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3">
        <v>12908138</v>
      </c>
      <c r="K30" s="13">
        <v>14765482</v>
      </c>
    </row>
    <row r="31" spans="1:11" ht="12.75">
      <c r="A31" s="202" t="s">
        <v>231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3">
        <v>13738420</v>
      </c>
      <c r="K31" s="13">
        <v>7055157</v>
      </c>
    </row>
    <row r="32" spans="1:11" ht="12.75">
      <c r="A32" s="202" t="s">
        <v>146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3">
        <v>5105688</v>
      </c>
      <c r="K32" s="13">
        <v>39830594</v>
      </c>
    </row>
    <row r="33" spans="1:11" ht="12.75">
      <c r="A33" s="202" t="s">
        <v>222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12">
        <f>SUM(J34:J37)</f>
        <v>531714253</v>
      </c>
      <c r="K33" s="12">
        <f>SUM(K34:K37)</f>
        <v>437051299</v>
      </c>
    </row>
    <row r="34" spans="1:11" ht="12.75">
      <c r="A34" s="202" t="s">
        <v>68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3">
        <v>82110</v>
      </c>
      <c r="K34" s="13">
        <v>159190</v>
      </c>
    </row>
    <row r="35" spans="1:11" ht="12.75">
      <c r="A35" s="202" t="s">
        <v>67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3">
        <v>137482156</v>
      </c>
      <c r="K35" s="13">
        <v>138477335</v>
      </c>
    </row>
    <row r="36" spans="1:11" ht="12.75">
      <c r="A36" s="202" t="s">
        <v>232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3">
        <v>387597387</v>
      </c>
      <c r="K36" s="13">
        <v>296164532</v>
      </c>
    </row>
    <row r="37" spans="1:11" ht="12.75">
      <c r="A37" s="202" t="s">
        <v>69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3">
        <v>6552600</v>
      </c>
      <c r="K37" s="13">
        <v>2250242</v>
      </c>
    </row>
    <row r="38" spans="1:11" ht="12.75">
      <c r="A38" s="202" t="s">
        <v>203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3"/>
      <c r="K38" s="13"/>
    </row>
    <row r="39" spans="1:11" ht="12.75">
      <c r="A39" s="202" t="s">
        <v>204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3"/>
      <c r="K39" s="13"/>
    </row>
    <row r="40" spans="1:11" ht="12.75">
      <c r="A40" s="202" t="s">
        <v>233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3"/>
      <c r="K40" s="13"/>
    </row>
    <row r="41" spans="1:11" ht="12.75">
      <c r="A41" s="202" t="s">
        <v>234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3"/>
      <c r="K41" s="13"/>
    </row>
    <row r="42" spans="1:11" ht="12.75">
      <c r="A42" s="202" t="s">
        <v>223</v>
      </c>
      <c r="B42" s="203"/>
      <c r="C42" s="203"/>
      <c r="D42" s="203"/>
      <c r="E42" s="203"/>
      <c r="F42" s="203"/>
      <c r="G42" s="203"/>
      <c r="H42" s="204"/>
      <c r="I42" s="4">
        <v>146</v>
      </c>
      <c r="J42" s="12">
        <f>J7+J27+J38+J40</f>
        <v>5552313561</v>
      </c>
      <c r="K42" s="12">
        <f>K7+K27+K38+K40</f>
        <v>5538274388</v>
      </c>
    </row>
    <row r="43" spans="1:11" ht="12.75">
      <c r="A43" s="202" t="s">
        <v>224</v>
      </c>
      <c r="B43" s="203"/>
      <c r="C43" s="203"/>
      <c r="D43" s="203"/>
      <c r="E43" s="203"/>
      <c r="F43" s="203"/>
      <c r="G43" s="203"/>
      <c r="H43" s="204"/>
      <c r="I43" s="4">
        <v>147</v>
      </c>
      <c r="J43" s="12">
        <f>J10+J33+J39+J41</f>
        <v>4902617057</v>
      </c>
      <c r="K43" s="12">
        <f>K10+K33+K39+K41</f>
        <v>5096965114</v>
      </c>
    </row>
    <row r="44" spans="1:11" ht="12.75">
      <c r="A44" s="202" t="s">
        <v>244</v>
      </c>
      <c r="B44" s="203"/>
      <c r="C44" s="203"/>
      <c r="D44" s="203"/>
      <c r="E44" s="203"/>
      <c r="F44" s="203"/>
      <c r="G44" s="203"/>
      <c r="H44" s="204"/>
      <c r="I44" s="4">
        <v>148</v>
      </c>
      <c r="J44" s="12">
        <f>J42-J43</f>
        <v>649696504</v>
      </c>
      <c r="K44" s="12">
        <f>K42-K43</f>
        <v>441309274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649696504</v>
      </c>
      <c r="K45" s="12">
        <f>IF(K42&gt;K43,K42-K43,0)</f>
        <v>441309274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2" t="s">
        <v>225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3">
        <v>148571214</v>
      </c>
      <c r="K47" s="13">
        <v>67665170</v>
      </c>
    </row>
    <row r="48" spans="1:11" ht="12.75">
      <c r="A48" s="202" t="s">
        <v>245</v>
      </c>
      <c r="B48" s="203"/>
      <c r="C48" s="203"/>
      <c r="D48" s="203"/>
      <c r="E48" s="203"/>
      <c r="F48" s="203"/>
      <c r="G48" s="203"/>
      <c r="H48" s="204"/>
      <c r="I48" s="4">
        <v>152</v>
      </c>
      <c r="J48" s="12">
        <f>J44-J47</f>
        <v>501125290</v>
      </c>
      <c r="K48" s="12">
        <f>K44-K47</f>
        <v>373644104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501125290</v>
      </c>
      <c r="K49" s="12">
        <f>IF(K48&gt;0,K48,0)</f>
        <v>373644104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1" t="s">
        <v>120</v>
      </c>
      <c r="B51" s="219"/>
      <c r="C51" s="219"/>
      <c r="D51" s="219"/>
      <c r="E51" s="219"/>
      <c r="F51" s="219"/>
      <c r="G51" s="219"/>
      <c r="H51" s="219"/>
      <c r="I51" s="234"/>
      <c r="J51" s="234"/>
      <c r="K51" s="235"/>
    </row>
    <row r="52" spans="1:11" ht="12.75">
      <c r="A52" s="199" t="s">
        <v>194</v>
      </c>
      <c r="B52" s="200"/>
      <c r="C52" s="200"/>
      <c r="D52" s="200"/>
      <c r="E52" s="200"/>
      <c r="F52" s="200"/>
      <c r="G52" s="200"/>
      <c r="H52" s="200"/>
      <c r="I52" s="222"/>
      <c r="J52" s="222"/>
      <c r="K52" s="223"/>
    </row>
    <row r="53" spans="1:11" ht="12.75">
      <c r="A53" s="236" t="s">
        <v>242</v>
      </c>
      <c r="B53" s="237"/>
      <c r="C53" s="237"/>
      <c r="D53" s="237"/>
      <c r="E53" s="237"/>
      <c r="F53" s="237"/>
      <c r="G53" s="237"/>
      <c r="H53" s="238"/>
      <c r="I53" s="4">
        <v>155</v>
      </c>
      <c r="J53" s="13">
        <v>446324493</v>
      </c>
      <c r="K53" s="13">
        <v>292992071</v>
      </c>
    </row>
    <row r="54" spans="1:11" ht="12.75">
      <c r="A54" s="236" t="s">
        <v>243</v>
      </c>
      <c r="B54" s="237"/>
      <c r="C54" s="237"/>
      <c r="D54" s="237"/>
      <c r="E54" s="237"/>
      <c r="F54" s="237"/>
      <c r="G54" s="237"/>
      <c r="H54" s="238"/>
      <c r="I54" s="4">
        <v>156</v>
      </c>
      <c r="J54" s="14">
        <v>54800797</v>
      </c>
      <c r="K54" s="14">
        <v>80652033</v>
      </c>
    </row>
    <row r="55" spans="1:11" ht="12.75">
      <c r="A55" s="211" t="s">
        <v>197</v>
      </c>
      <c r="B55" s="219"/>
      <c r="C55" s="219"/>
      <c r="D55" s="219"/>
      <c r="E55" s="219"/>
      <c r="F55" s="219"/>
      <c r="G55" s="219"/>
      <c r="H55" s="219"/>
      <c r="I55" s="234"/>
      <c r="J55" s="234"/>
      <c r="K55" s="235"/>
    </row>
    <row r="56" spans="1:11" ht="12.75">
      <c r="A56" s="199" t="s">
        <v>212</v>
      </c>
      <c r="B56" s="200"/>
      <c r="C56" s="200"/>
      <c r="D56" s="200"/>
      <c r="E56" s="200"/>
      <c r="F56" s="200"/>
      <c r="G56" s="200"/>
      <c r="H56" s="201"/>
      <c r="I56" s="21">
        <v>157</v>
      </c>
      <c r="J56" s="11">
        <f>J48</f>
        <v>501125290</v>
      </c>
      <c r="K56" s="11">
        <f>K48</f>
        <v>373644104</v>
      </c>
    </row>
    <row r="57" spans="1:11" ht="12.75">
      <c r="A57" s="202" t="s">
        <v>229</v>
      </c>
      <c r="B57" s="203"/>
      <c r="C57" s="203"/>
      <c r="D57" s="203"/>
      <c r="E57" s="203"/>
      <c r="F57" s="203"/>
      <c r="G57" s="203"/>
      <c r="H57" s="204"/>
      <c r="I57" s="4">
        <v>158</v>
      </c>
      <c r="J57" s="12">
        <f>SUM(J58:J64)</f>
        <v>122460592</v>
      </c>
      <c r="K57" s="12">
        <f>SUM(K58:K64)</f>
        <v>134054401</v>
      </c>
    </row>
    <row r="58" spans="1:11" ht="12.75">
      <c r="A58" s="202" t="s">
        <v>236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3"/>
      <c r="K58" s="13">
        <v>-387120</v>
      </c>
    </row>
    <row r="59" spans="1:11" ht="12.75">
      <c r="A59" s="202" t="s">
        <v>237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3"/>
      <c r="K59" s="13"/>
    </row>
    <row r="60" spans="1:11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3">
        <v>122460592</v>
      </c>
      <c r="K60" s="13">
        <v>134441521</v>
      </c>
    </row>
    <row r="61" spans="1:11" ht="12.75">
      <c r="A61" s="202" t="s">
        <v>238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3"/>
      <c r="K61" s="13"/>
    </row>
    <row r="62" spans="1:11" ht="12.75">
      <c r="A62" s="202" t="s">
        <v>239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3"/>
      <c r="K62" s="13"/>
    </row>
    <row r="63" spans="1:11" ht="12.75">
      <c r="A63" s="202" t="s">
        <v>240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3"/>
      <c r="K63" s="13"/>
    </row>
    <row r="64" spans="1:11" ht="12.75">
      <c r="A64" s="202" t="s">
        <v>241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3"/>
      <c r="K64" s="13"/>
    </row>
    <row r="65" spans="1:11" ht="12.75">
      <c r="A65" s="202" t="s">
        <v>230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3">
        <v>18414242</v>
      </c>
      <c r="K65" s="13">
        <v>25506094</v>
      </c>
    </row>
    <row r="66" spans="1:11" ht="12.75">
      <c r="A66" s="202" t="s">
        <v>201</v>
      </c>
      <c r="B66" s="203"/>
      <c r="C66" s="203"/>
      <c r="D66" s="203"/>
      <c r="E66" s="203"/>
      <c r="F66" s="203"/>
      <c r="G66" s="203"/>
      <c r="H66" s="204"/>
      <c r="I66" s="4">
        <v>167</v>
      </c>
      <c r="J66" s="12">
        <f>J57-J65</f>
        <v>104046350</v>
      </c>
      <c r="K66" s="12">
        <f>K57-K65</f>
        <v>108548307</v>
      </c>
    </row>
    <row r="67" spans="1:11" ht="12.75">
      <c r="A67" s="202" t="s">
        <v>202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8">
        <f>J56+J66</f>
        <v>605171640</v>
      </c>
      <c r="K67" s="18">
        <f>K56+K66</f>
        <v>482192411</v>
      </c>
    </row>
    <row r="68" spans="1:11" ht="19.5" customHeight="1">
      <c r="A68" s="211" t="s">
        <v>196</v>
      </c>
      <c r="B68" s="219"/>
      <c r="C68" s="219"/>
      <c r="D68" s="219"/>
      <c r="E68" s="219"/>
      <c r="F68" s="219"/>
      <c r="G68" s="219"/>
      <c r="H68" s="219"/>
      <c r="I68" s="234"/>
      <c r="J68" s="234"/>
      <c r="K68" s="235"/>
    </row>
    <row r="69" spans="1:11" ht="12.75">
      <c r="A69" s="199" t="s">
        <v>195</v>
      </c>
      <c r="B69" s="200"/>
      <c r="C69" s="200"/>
      <c r="D69" s="200"/>
      <c r="E69" s="200"/>
      <c r="F69" s="200"/>
      <c r="G69" s="200"/>
      <c r="H69" s="200"/>
      <c r="I69" s="222"/>
      <c r="J69" s="222"/>
      <c r="K69" s="223"/>
    </row>
    <row r="70" spans="1:11" ht="12.75">
      <c r="A70" s="236" t="s">
        <v>242</v>
      </c>
      <c r="B70" s="237"/>
      <c r="C70" s="237"/>
      <c r="D70" s="237"/>
      <c r="E70" s="237"/>
      <c r="F70" s="237"/>
      <c r="G70" s="237"/>
      <c r="H70" s="238"/>
      <c r="I70" s="4">
        <v>169</v>
      </c>
      <c r="J70" s="13">
        <v>515480536</v>
      </c>
      <c r="K70" s="13">
        <v>369142459</v>
      </c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>
        <v>89691104</v>
      </c>
      <c r="K71" s="14">
        <v>113049952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1"/>
    </row>
    <row r="2" spans="1:11" ht="12.75">
      <c r="A2" s="246" t="s">
        <v>351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">
        <v>349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2.5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13">
        <v>649696504</v>
      </c>
      <c r="K8" s="13">
        <v>441309274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13">
        <v>298440496</v>
      </c>
      <c r="K9" s="13">
        <v>341469601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13">
        <v>0</v>
      </c>
      <c r="K10" s="13">
        <v>414257421</v>
      </c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13">
        <v>0</v>
      </c>
      <c r="K11" s="13">
        <v>76241123</v>
      </c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13">
        <v>0</v>
      </c>
      <c r="K12" s="13">
        <v>0</v>
      </c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13">
        <v>0</v>
      </c>
      <c r="K13" s="13">
        <v>0</v>
      </c>
    </row>
    <row r="14" spans="1:11" ht="12.75">
      <c r="A14" s="202" t="s">
        <v>163</v>
      </c>
      <c r="B14" s="203"/>
      <c r="C14" s="203"/>
      <c r="D14" s="203"/>
      <c r="E14" s="203"/>
      <c r="F14" s="203"/>
      <c r="G14" s="203"/>
      <c r="H14" s="203"/>
      <c r="I14" s="4">
        <v>7</v>
      </c>
      <c r="J14" s="12">
        <f>SUM(J8:J13)</f>
        <v>948137000</v>
      </c>
      <c r="K14" s="12">
        <f>SUM(K8:K13)</f>
        <v>1273277419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13">
        <v>365445977</v>
      </c>
      <c r="K15" s="13">
        <v>0</v>
      </c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13">
        <v>130838988</v>
      </c>
      <c r="K16" s="13">
        <v>0</v>
      </c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13">
        <v>40265425</v>
      </c>
      <c r="K17" s="13">
        <v>59577533</v>
      </c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13">
        <v>610774397</v>
      </c>
      <c r="K18" s="13">
        <v>586326556</v>
      </c>
    </row>
    <row r="19" spans="1:11" ht="12.75">
      <c r="A19" s="202" t="s">
        <v>164</v>
      </c>
      <c r="B19" s="203"/>
      <c r="C19" s="203"/>
      <c r="D19" s="203"/>
      <c r="E19" s="203"/>
      <c r="F19" s="203"/>
      <c r="G19" s="203"/>
      <c r="H19" s="203"/>
      <c r="I19" s="4">
        <v>12</v>
      </c>
      <c r="J19" s="12">
        <f>SUM(J15:J18)</f>
        <v>1147324787</v>
      </c>
      <c r="K19" s="12">
        <f>SUM(K15:K18)</f>
        <v>645904089</v>
      </c>
    </row>
    <row r="20" spans="1:11" ht="23.25" customHeight="1">
      <c r="A20" s="202" t="s">
        <v>36</v>
      </c>
      <c r="B20" s="203"/>
      <c r="C20" s="203"/>
      <c r="D20" s="203"/>
      <c r="E20" s="203"/>
      <c r="F20" s="203"/>
      <c r="G20" s="203"/>
      <c r="H20" s="203"/>
      <c r="I20" s="4">
        <v>13</v>
      </c>
      <c r="J20" s="12">
        <f>IF(J14&gt;J19,J14-J19,0)</f>
        <v>0</v>
      </c>
      <c r="K20" s="12">
        <f>IF(K14&gt;K19,K14-K19,0)</f>
        <v>627373330</v>
      </c>
    </row>
    <row r="21" spans="1:11" ht="23.25" customHeight="1">
      <c r="A21" s="202" t="s">
        <v>37</v>
      </c>
      <c r="B21" s="203"/>
      <c r="C21" s="203"/>
      <c r="D21" s="203"/>
      <c r="E21" s="203"/>
      <c r="F21" s="203"/>
      <c r="G21" s="203"/>
      <c r="H21" s="203"/>
      <c r="I21" s="4">
        <v>14</v>
      </c>
      <c r="J21" s="12">
        <f>IF(J19&gt;J14,J19-J14,0)</f>
        <v>199187787</v>
      </c>
      <c r="K21" s="12">
        <f>IF(K19&gt;K14,K19-K14,0)</f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13">
        <v>26600903</v>
      </c>
      <c r="K23" s="13">
        <v>19067452</v>
      </c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13">
        <v>1427091302</v>
      </c>
      <c r="K24" s="13">
        <v>2499822263</v>
      </c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13">
        <v>286693127</v>
      </c>
      <c r="K25" s="13">
        <v>372252764</v>
      </c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13">
        <v>22200957</v>
      </c>
      <c r="K26" s="13">
        <v>21257694</v>
      </c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13">
        <v>2603434992</v>
      </c>
      <c r="K27" s="13">
        <v>4907193949</v>
      </c>
    </row>
    <row r="28" spans="1:11" ht="12.75">
      <c r="A28" s="202" t="s">
        <v>174</v>
      </c>
      <c r="B28" s="203"/>
      <c r="C28" s="203"/>
      <c r="D28" s="203"/>
      <c r="E28" s="203"/>
      <c r="F28" s="203"/>
      <c r="G28" s="203"/>
      <c r="H28" s="203"/>
      <c r="I28" s="4">
        <v>20</v>
      </c>
      <c r="J28" s="12">
        <f>SUM(J23:J27)</f>
        <v>4366021281</v>
      </c>
      <c r="K28" s="12">
        <f>SUM(K23:K27)</f>
        <v>7819594122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13">
        <v>826227838</v>
      </c>
      <c r="K29" s="13">
        <v>695722971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13">
        <v>1868038684</v>
      </c>
      <c r="K30" s="13">
        <v>3379195237</v>
      </c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13">
        <v>1924790791</v>
      </c>
      <c r="K31" s="13">
        <v>4204444458</v>
      </c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12">
        <f>SUM(J29:J31)</f>
        <v>4619057313</v>
      </c>
      <c r="K32" s="12">
        <f>SUM(K29:K31)</f>
        <v>8279362666</v>
      </c>
    </row>
    <row r="33" spans="1:11" ht="24" customHeight="1">
      <c r="A33" s="202" t="s">
        <v>38</v>
      </c>
      <c r="B33" s="203"/>
      <c r="C33" s="203"/>
      <c r="D33" s="203"/>
      <c r="E33" s="203"/>
      <c r="F33" s="203"/>
      <c r="G33" s="203"/>
      <c r="H33" s="203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24" customHeight="1">
      <c r="A34" s="202" t="s">
        <v>39</v>
      </c>
      <c r="B34" s="203"/>
      <c r="C34" s="203"/>
      <c r="D34" s="203"/>
      <c r="E34" s="203"/>
      <c r="F34" s="203"/>
      <c r="G34" s="203"/>
      <c r="H34" s="203"/>
      <c r="I34" s="4">
        <v>26</v>
      </c>
      <c r="J34" s="12">
        <f>IF(J32&gt;J28,J32-J28,0)</f>
        <v>253036032</v>
      </c>
      <c r="K34" s="12">
        <f>IF(K32&gt;K28,K32-K28,0)</f>
        <v>459768544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13">
        <v>50271408</v>
      </c>
      <c r="K36" s="13">
        <v>51016851</v>
      </c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13">
        <v>671721695</v>
      </c>
      <c r="K37" s="13">
        <v>134000000</v>
      </c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13">
        <v>9531589</v>
      </c>
      <c r="K38" s="13">
        <v>9556825</v>
      </c>
    </row>
    <row r="39" spans="1:11" ht="12.75">
      <c r="A39" s="202" t="s">
        <v>70</v>
      </c>
      <c r="B39" s="203"/>
      <c r="C39" s="203"/>
      <c r="D39" s="203"/>
      <c r="E39" s="203"/>
      <c r="F39" s="203"/>
      <c r="G39" s="203"/>
      <c r="H39" s="203"/>
      <c r="I39" s="4">
        <v>30</v>
      </c>
      <c r="J39" s="12">
        <f>SUM(J36:J38)</f>
        <v>731524692</v>
      </c>
      <c r="K39" s="12">
        <f>SUM(K36:K38)</f>
        <v>194573676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13">
        <v>0</v>
      </c>
      <c r="K40" s="13">
        <v>84500517</v>
      </c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13">
        <v>242281675</v>
      </c>
      <c r="K41" s="13">
        <v>275757426</v>
      </c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13">
        <v>0</v>
      </c>
      <c r="K42" s="13">
        <v>0</v>
      </c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13">
        <v>0</v>
      </c>
      <c r="K43" s="13">
        <v>9130806</v>
      </c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13">
        <v>0</v>
      </c>
      <c r="K44" s="13">
        <v>2544869</v>
      </c>
    </row>
    <row r="45" spans="1:11" ht="12.75">
      <c r="A45" s="202" t="s">
        <v>71</v>
      </c>
      <c r="B45" s="203"/>
      <c r="C45" s="203"/>
      <c r="D45" s="203"/>
      <c r="E45" s="203"/>
      <c r="F45" s="203"/>
      <c r="G45" s="203"/>
      <c r="H45" s="203"/>
      <c r="I45" s="4">
        <v>36</v>
      </c>
      <c r="J45" s="12">
        <f>SUM(J40:J44)</f>
        <v>242281675</v>
      </c>
      <c r="K45" s="12">
        <f>SUM(K40:K44)</f>
        <v>371933618</v>
      </c>
    </row>
    <row r="46" spans="1:11" ht="24" customHeight="1">
      <c r="A46" s="202" t="s">
        <v>17</v>
      </c>
      <c r="B46" s="203"/>
      <c r="C46" s="203"/>
      <c r="D46" s="203"/>
      <c r="E46" s="203"/>
      <c r="F46" s="203"/>
      <c r="G46" s="203"/>
      <c r="H46" s="203"/>
      <c r="I46" s="4">
        <v>37</v>
      </c>
      <c r="J46" s="12">
        <f>IF(J39&gt;J45,J39-J45,0)</f>
        <v>489243017</v>
      </c>
      <c r="K46" s="12">
        <f>IF(K39&gt;K45,K39-K45,0)</f>
        <v>0</v>
      </c>
    </row>
    <row r="47" spans="1:11" ht="24" customHeight="1">
      <c r="A47" s="202" t="s">
        <v>18</v>
      </c>
      <c r="B47" s="203"/>
      <c r="C47" s="203"/>
      <c r="D47" s="203"/>
      <c r="E47" s="203"/>
      <c r="F47" s="203"/>
      <c r="G47" s="203"/>
      <c r="H47" s="203"/>
      <c r="I47" s="4">
        <v>38</v>
      </c>
      <c r="J47" s="12">
        <f>IF(J45&gt;J39,J45-J39,0)</f>
        <v>0</v>
      </c>
      <c r="K47" s="12">
        <f>IF(K45&gt;K39,K45-K39,0)</f>
        <v>177359942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12">
        <f>IF(J20-J21+J33-J34+J46-J47&gt;0,J20-J21+J33-J34+J46-J47,0)</f>
        <v>37019198</v>
      </c>
      <c r="K48" s="12">
        <f>IF(K20-K21+K33-K34+K46-K47&gt;0,K20-K21+K33-K34+K46-K47,0)</f>
        <v>0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9755156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13">
        <v>174396372</v>
      </c>
      <c r="K50" s="13">
        <v>211415570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13">
        <v>37019198</v>
      </c>
      <c r="K51" s="13"/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13"/>
      <c r="K52" s="13">
        <v>9755156</v>
      </c>
    </row>
    <row r="53" spans="1:11" ht="12.75">
      <c r="A53" s="224" t="s">
        <v>184</v>
      </c>
      <c r="B53" s="225"/>
      <c r="C53" s="225"/>
      <c r="D53" s="225"/>
      <c r="E53" s="225"/>
      <c r="F53" s="225"/>
      <c r="G53" s="225"/>
      <c r="H53" s="225"/>
      <c r="I53" s="7">
        <v>44</v>
      </c>
      <c r="J53" s="18">
        <f>J50+J51-J52</f>
        <v>211415570</v>
      </c>
      <c r="K53" s="18">
        <f>K50+K51-K52</f>
        <v>201660414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50:K52 J23:K27 J15:K18 J8:K13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4:K14 J19:K21 J28:K28 J45:K49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2.5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202" t="s">
        <v>206</v>
      </c>
      <c r="B13" s="203"/>
      <c r="C13" s="203"/>
      <c r="D13" s="203"/>
      <c r="E13" s="203"/>
      <c r="F13" s="203"/>
      <c r="G13" s="203"/>
      <c r="H13" s="20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202" t="s">
        <v>47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2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8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202" t="s">
        <v>119</v>
      </c>
      <c r="B29" s="203"/>
      <c r="C29" s="203"/>
      <c r="D29" s="203"/>
      <c r="E29" s="203"/>
      <c r="F29" s="203"/>
      <c r="G29" s="203"/>
      <c r="H29" s="20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202" t="s">
        <v>50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2" t="s">
        <v>113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2" t="s">
        <v>114</v>
      </c>
      <c r="B35" s="203"/>
      <c r="C35" s="203"/>
      <c r="D35" s="203"/>
      <c r="E35" s="203"/>
      <c r="F35" s="203"/>
      <c r="G35" s="203"/>
      <c r="H35" s="20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202" t="s">
        <v>51</v>
      </c>
      <c r="B40" s="203"/>
      <c r="C40" s="203"/>
      <c r="D40" s="203"/>
      <c r="E40" s="203"/>
      <c r="F40" s="203"/>
      <c r="G40" s="203"/>
      <c r="H40" s="20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202" t="s">
        <v>154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2" t="s">
        <v>168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2" t="s">
        <v>169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2" t="s">
        <v>15</v>
      </c>
      <c r="B50" s="203"/>
      <c r="C50" s="203"/>
      <c r="D50" s="203"/>
      <c r="E50" s="203"/>
      <c r="F50" s="203"/>
      <c r="G50" s="203"/>
      <c r="H50" s="20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/>
      <c r="K51" s="13"/>
    </row>
    <row r="52" spans="1:11" ht="12.75">
      <c r="A52" s="202" t="s">
        <v>182</v>
      </c>
      <c r="B52" s="203"/>
      <c r="C52" s="203"/>
      <c r="D52" s="203"/>
      <c r="E52" s="203"/>
      <c r="F52" s="203"/>
      <c r="G52" s="203"/>
      <c r="H52" s="203"/>
      <c r="I52" s="4">
        <v>43</v>
      </c>
      <c r="J52" s="8"/>
      <c r="K52" s="13"/>
    </row>
    <row r="53" spans="1:11" ht="12.75">
      <c r="A53" s="202" t="s">
        <v>183</v>
      </c>
      <c r="B53" s="203"/>
      <c r="C53" s="203"/>
      <c r="D53" s="203"/>
      <c r="E53" s="203"/>
      <c r="F53" s="203"/>
      <c r="G53" s="203"/>
      <c r="H53" s="203"/>
      <c r="I53" s="4">
        <v>44</v>
      </c>
      <c r="J53" s="8"/>
      <c r="K53" s="13"/>
    </row>
    <row r="54" spans="1:11" ht="12.75">
      <c r="A54" s="208" t="s">
        <v>184</v>
      </c>
      <c r="B54" s="209"/>
      <c r="C54" s="209"/>
      <c r="D54" s="209"/>
      <c r="E54" s="209"/>
      <c r="F54" s="209"/>
      <c r="G54" s="209"/>
      <c r="H54" s="20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00390625" style="98" bestFit="1" customWidth="1"/>
    <col min="12" max="16384" width="9.140625" style="98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7"/>
    </row>
    <row r="2" spans="1:12" ht="15">
      <c r="A2" s="95"/>
      <c r="B2" s="96"/>
      <c r="C2" s="278" t="s">
        <v>293</v>
      </c>
      <c r="D2" s="278"/>
      <c r="E2" s="100">
        <v>42736</v>
      </c>
      <c r="F2" s="99" t="s">
        <v>258</v>
      </c>
      <c r="G2" s="279">
        <v>43100</v>
      </c>
      <c r="H2" s="280"/>
      <c r="I2" s="96"/>
      <c r="J2" s="96"/>
      <c r="K2" s="96"/>
      <c r="L2" s="101"/>
    </row>
    <row r="3" spans="1:11" ht="22.5" thickBot="1">
      <c r="A3" s="281" t="s">
        <v>61</v>
      </c>
      <c r="B3" s="281"/>
      <c r="C3" s="281"/>
      <c r="D3" s="281"/>
      <c r="E3" s="281"/>
      <c r="F3" s="281"/>
      <c r="G3" s="281"/>
      <c r="H3" s="281"/>
      <c r="I3" s="102" t="s">
        <v>316</v>
      </c>
      <c r="J3" s="103" t="s">
        <v>156</v>
      </c>
      <c r="K3" s="103" t="s">
        <v>157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05">
        <v>2</v>
      </c>
      <c r="J4" s="104" t="s">
        <v>294</v>
      </c>
      <c r="K4" s="104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6">
        <v>1</v>
      </c>
      <c r="J5" s="107">
        <v>164000000</v>
      </c>
      <c r="K5" s="107">
        <v>164000000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6">
        <v>2</v>
      </c>
      <c r="J6" s="108">
        <v>36611672</v>
      </c>
      <c r="K6" s="108">
        <v>46166630</v>
      </c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6">
        <v>3</v>
      </c>
      <c r="J7" s="108">
        <v>7664421185</v>
      </c>
      <c r="K7" s="108">
        <v>8518228200</v>
      </c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6">
        <v>4</v>
      </c>
      <c r="J8" s="108">
        <v>414056394</v>
      </c>
      <c r="K8" s="108">
        <v>-248957771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6">
        <v>5</v>
      </c>
      <c r="J9" s="108">
        <v>446324493</v>
      </c>
      <c r="K9" s="108">
        <v>292992071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6">
        <v>6</v>
      </c>
      <c r="J10" s="108"/>
      <c r="K10" s="108"/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6">
        <v>7</v>
      </c>
      <c r="J11" s="108"/>
      <c r="K11" s="108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6">
        <v>8</v>
      </c>
      <c r="J12" s="108">
        <v>113850208</v>
      </c>
      <c r="K12" s="108">
        <v>189880199</v>
      </c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8839263952</v>
      </c>
      <c r="K14" s="109">
        <f>SUM(K5:K13)</f>
        <v>8962309329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6">
        <v>11</v>
      </c>
      <c r="J15" s="108"/>
      <c r="K15" s="108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6">
        <v>12</v>
      </c>
      <c r="J16" s="108"/>
      <c r="K16" s="108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6">
        <v>13</v>
      </c>
      <c r="J17" s="108"/>
      <c r="K17" s="108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6">
        <v>14</v>
      </c>
      <c r="J18" s="108"/>
      <c r="K18" s="108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6">
        <v>15</v>
      </c>
      <c r="J19" s="108"/>
      <c r="K19" s="108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74" t="s">
        <v>313</v>
      </c>
      <c r="B23" s="275"/>
      <c r="C23" s="275"/>
      <c r="D23" s="275"/>
      <c r="E23" s="275"/>
      <c r="F23" s="275"/>
      <c r="G23" s="275"/>
      <c r="H23" s="275"/>
      <c r="I23" s="111">
        <v>18</v>
      </c>
      <c r="J23" s="107">
        <v>8839263952</v>
      </c>
      <c r="K23" s="107">
        <v>8962309329</v>
      </c>
    </row>
    <row r="24" spans="1:11" ht="23.25" customHeight="1">
      <c r="A24" s="276" t="s">
        <v>314</v>
      </c>
      <c r="B24" s="277"/>
      <c r="C24" s="277"/>
      <c r="D24" s="277"/>
      <c r="E24" s="277"/>
      <c r="F24" s="277"/>
      <c r="G24" s="277"/>
      <c r="H24" s="277"/>
      <c r="I24" s="112">
        <v>19</v>
      </c>
      <c r="J24" s="110">
        <v>1211790261</v>
      </c>
      <c r="K24" s="110">
        <v>1322654510</v>
      </c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4" t="s">
        <v>322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Aleksandar Radulović</cp:lastModifiedBy>
  <cp:lastPrinted>2017-04-20T11:12:46Z</cp:lastPrinted>
  <dcterms:created xsi:type="dcterms:W3CDTF">2008-10-17T11:51:54Z</dcterms:created>
  <dcterms:modified xsi:type="dcterms:W3CDTF">2018-04-26T12:03:35Z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