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<sst xmlns="http://schemas.openxmlformats.org/spreadsheetml/2006/main" count="417" uniqueCount="360">
  <si>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</si>
  <si>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</si>
  <si>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</si>
  <si>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</si>
  <si>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</si>
  <si>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</si>
  <si>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</si>
  <si>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</si>
  <si>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</si>
  <si>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</si>
  <si>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</si>
  <si>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</si>
  <si>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</si>
  <si>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</si>
  <si>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</si>
  <si>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</si>
  <si>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</si>
  <si>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</si>
  <si>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</si>
  <si>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</si>
  <si>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</si>
  <si>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</si>
  <si>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</si>
  <si>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</si>
  <si>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</si>
  <si>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</si>
  <si>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</si>
  <si>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</si>
  <si>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</si>
  <si>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</si>
  <si>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</si>
  <si>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</si>
  <si>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</si>
  <si>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</si>
  <si>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</si>
  <si>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</si>
  <si>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</si>
  <si>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</si>
  <si>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</si>
  <si>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</si>
  <si>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</si>
  <si>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</si>
  <si>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</si>
  <si>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</si>
  <si>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</si>
  <si>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</si>
  <si>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</si>
  <si>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</si>
  <si>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</si>
  <si>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</si>
  <si>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</si>
  <si>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</si>
  <si>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</si>
  <si>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</si>
  <si>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</si>
  <si>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</si>
  <si>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</si>
  <si>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</si>
  <si>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</si>
  <si>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</si>
  <si>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</si>
  <si>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</si>
  <si>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</si>
  <si>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</si>
  <si>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</si>
  <si>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</si>
  <si>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</si>
  <si>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</si>
  <si>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</si>
  <si>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</si>
  <si>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</si>
  <si>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</si>
  <si>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</si>
  <si>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</si>
  <si>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</si>
  <si>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</si>
  <si>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</si>
  <si>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</si>
  <si>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</si>
  <si>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</si>
  <si>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</si>
  <si>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</si>
  <si>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</si>
  <si>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</si>
  <si>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</si>
  <si>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</si>
  <si>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</si>
  <si>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</si>
  <si>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</si>
  <si>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</si>
  <si>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</si>
  <si>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</si>
  <si>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</si>
  <si>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</si>
  <si>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</si>
  <si>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</si>
  <si>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</si>
  <si>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</si>
  <si>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</si>
  <si>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</si>
  <si>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</si>
  <si>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</si>
  <si>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</si>
  <si>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</si>
  <si>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</si>
  <si>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</si>
  <si>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</si>
  <si>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</si>
  <si>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</si>
  <si>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</si>
  <si>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</si>
  <si>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</si>
  <si>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</si>
  <si>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</si>
  <si>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</si>
  <si>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</si>
  <si>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</si>
  <si>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</si>
  <si>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</si>
  <si>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</si>
  <si>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</si>
  <si>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</si>
  <si>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</si>
  <si>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</si>
  <si>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</si>
  <si>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</si>
  <si>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</si>
  <si>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</si>
  <si>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</si>
  <si>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</si>
  <si>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</si>
  <si>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</si>
  <si>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</si>
  <si>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</si>
  <si>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</si>
  <si>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</si>
  <si>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</si>
  <si>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</si>
  <si>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</si>
  <si>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</si>
  <si>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</si>
  <si>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</si>
  <si>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</si>
  <si>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</si>
  <si>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</si>
  <si>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</si>
  <si>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</si>
  <si>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</si>
  <si>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</si>
  <si>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</si>
  <si>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</si>
  <si>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</si>
  <si>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</si>
  <si>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</si>
  <si>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</si>
  <si>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</si>
  <si>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</si>
  <si>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</si>
  <si>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</si>
  <si>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</si>
  <si>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</si>
  <si>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</si>
  <si>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</si>
  <si>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</si>
  <si>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</si>
  <si>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</si>
  <si>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</si>
  <si>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</si>
  <si>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</si>
  <si>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</si>
  <si>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</si>
  <si>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</si>
  <si>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</si>
  <si>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</si>
  <si>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</si>
  <si>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</si>
  <si>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</si>
  <si>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</si>
  <si>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</si>
  <si>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</si>
  <si>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</si>
  <si>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</si>
  <si>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</si>
  <si>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</si>
  <si>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</si>
  <si>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</si>
  <si>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</si>
  <si>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</si>
  <si>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</si>
  <si>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</si>
  <si>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</si>
  <si>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</si>
  <si>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</si>
  <si>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</si>
  <si>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</si>
  <si>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</si>
  <si>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</si>
  <si>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</si>
  <si>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</si>
  <si>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</si>
  <si>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</si>
  <si>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</si>
  <si>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</si>
  <si>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</si>
  <si>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</si>
  <si>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</si>
  <si>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</si>
  <si>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</si>
  <si>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</si>
  <si>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</si>
  <si>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</si>
  <si>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</si>
  <si>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</si>
  <si>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</si>
  <si>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</si>
  <si>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</si>
  <si>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</si>
  <si>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</si>
  <si>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</si>
  <si>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</si>
  <si>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</si>
  <si>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</si>
  <si>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</si>
  <si>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</si>
  <si>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</si>
  <si>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</si>
  <si>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</si>
  <si>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</si>
  <si>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</si>
  <si>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</si>
  <si>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</si>
  <si>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</si>
  <si>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</si>
  <si>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</si>
  <si>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</si>
  <si>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</si>
  <si>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</si>
  <si>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</si>
  <si>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</si>
  <si>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</si>
  <si>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</si>
  <si>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</si>
  <si>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</si>
  <si>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</si>
  <si>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</si>
  <si>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</si>
  <si>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</si>
  <si>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</si>
  <si>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</si>
  <si>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</si>
  <si>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</si>
  <si>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</si>
  <si>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</si>
  <si>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</si>
  <si>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</si>
  <si>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</si>
  <si>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</si>
  <si>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</si>
  <si>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</si>
  <si>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</si>
  <si>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</si>
  <si>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</si>
  <si>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</si>
  <si>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</si>
  <si>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</si>
  <si>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</si>
  <si>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</si>
  <si>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</si>
  <si>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</si>
  <si>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</si>
  <si>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</si>
  <si>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</si>
  <si>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</si>
  <si>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</si>
  <si>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</si>
  <si>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</si>
  <si>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</si>
  <si>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</si>
  <si>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</si>
  <si>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</si>
  <si>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</si>
  <si>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</si>
  <si>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</si>
  <si>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</si>
  <si>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</si>
  <si>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</si>
  <si>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</si>
  <si>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</si>
  <si>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</si>
  <si>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</si>
  <si>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</si>
  <si>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</si>
  <si>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</si>
  <si>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</si>
  <si>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</si>
  <si>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</si>
  <si>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</si>
  <si>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</si>
  <si>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</si>
  <si>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</si>
  <si>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</si>
  <si>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</si>
  <si>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</si>
  <si>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</si>
  <si>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</si>
  <si>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</si>
  <si>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</si>
  <si>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</si>
  <si>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</si>
  <si>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</si>
  <si>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</si>
  <si>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</si>
  <si>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</si>
  <si>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</si>
  <si>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</si>
  <si>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</si>
  <si>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</si>
  <si>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</si>
  <si>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</si>
  <si>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</si>
  <si>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</si>
  <si>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</si>
  <si>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</si>
  <si>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</si>
  <si>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30.06.2014.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</si>
  <si>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</si>
  <si>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</si>
  <si>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</si>
  <si>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</si>
  <si>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</si>
  <si>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</si>
  <si>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</si>
  <si>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</si>
  <si>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</si>
  <si>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</si>
  <si>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</si>
  <si>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Palinec Vitomir</t>
  </si>
  <si>
    <t>052 801 118</t>
  </si>
  <si>
    <t>052 811 284</t>
  </si>
  <si>
    <t>mr. Vlahović Ante</t>
  </si>
  <si>
    <t>TDR d.o.o.</t>
  </si>
  <si>
    <t>ROVINJ, OBALA VLADIMIRA NAZORA 1</t>
  </si>
  <si>
    <t>ADRIA RESORTS d.o.o.</t>
  </si>
  <si>
    <t>HRVATSKI DUHANI d.d.</t>
  </si>
  <si>
    <t>ISTRAGRAFIKA d.d.</t>
  </si>
  <si>
    <t>INOVINE d.d.</t>
  </si>
  <si>
    <t>CROATIA OSIGURANJE d.d.</t>
  </si>
  <si>
    <t>ZAGREB, MIRAMARSKA 22</t>
  </si>
  <si>
    <t>ZAGREB, DRAŠKOVIĆEVA 27</t>
  </si>
  <si>
    <t>VIROVITICA, OSJEČKA 2</t>
  </si>
  <si>
    <t>01773259</t>
  </si>
  <si>
    <t>01537733</t>
  </si>
  <si>
    <t>01744216</t>
  </si>
  <si>
    <t>03075290</t>
  </si>
  <si>
    <t>02330725</t>
  </si>
  <si>
    <t>03212785</t>
  </si>
  <si>
    <t>Obveznik:  ADRIS GRUPA d.d.</t>
  </si>
  <si>
    <t>stanje na dan 30.06.2014.</t>
  </si>
  <si>
    <t>Obveznik: ADRIS GRUPA d.d.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</si>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</sst>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F128" sqref="F1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248</v>
      </c>
      <c r="B1" s="174"/>
      <c r="C1" s="17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52210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374</v>
      </c>
      <c r="D22" s="143" t="s">
        <v>329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18</v>
      </c>
      <c r="D24" s="143" t="s">
        <v>333</v>
      </c>
      <c r="E24" s="151"/>
      <c r="F24" s="151"/>
      <c r="G24" s="152"/>
      <c r="H24" s="51" t="s">
        <v>261</v>
      </c>
      <c r="I24" s="121">
        <v>8430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334</v>
      </c>
      <c r="D26" s="25"/>
      <c r="E26" s="33"/>
      <c r="F26" s="24"/>
      <c r="G26" s="154" t="s">
        <v>263</v>
      </c>
      <c r="H26" s="140"/>
      <c r="I26" s="123" t="s">
        <v>335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3" t="s">
        <v>340</v>
      </c>
      <c r="B30" s="151"/>
      <c r="C30" s="151"/>
      <c r="D30" s="152"/>
      <c r="E30" s="143" t="s">
        <v>341</v>
      </c>
      <c r="F30" s="151"/>
      <c r="G30" s="152"/>
      <c r="H30" s="131" t="s">
        <v>350</v>
      </c>
      <c r="I30" s="132"/>
      <c r="J30" s="10"/>
      <c r="K30" s="10"/>
      <c r="L30" s="10"/>
    </row>
    <row r="31" spans="1:12" ht="12.75">
      <c r="A31" s="93"/>
      <c r="B31" s="22"/>
      <c r="C31" s="21"/>
      <c r="D31" s="162"/>
      <c r="E31" s="162"/>
      <c r="F31" s="162"/>
      <c r="G31" s="163"/>
      <c r="H31" s="16"/>
      <c r="I31" s="100"/>
      <c r="J31" s="10"/>
      <c r="K31" s="10"/>
      <c r="L31" s="10"/>
    </row>
    <row r="32" spans="1:12" ht="12.75">
      <c r="A32" s="143" t="s">
        <v>342</v>
      </c>
      <c r="B32" s="151"/>
      <c r="C32" s="151"/>
      <c r="D32" s="152"/>
      <c r="E32" s="143" t="s">
        <v>341</v>
      </c>
      <c r="F32" s="151"/>
      <c r="G32" s="152"/>
      <c r="H32" s="131" t="s">
        <v>351</v>
      </c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3" t="s">
        <v>343</v>
      </c>
      <c r="B34" s="151"/>
      <c r="C34" s="151"/>
      <c r="D34" s="152"/>
      <c r="E34" s="143" t="s">
        <v>349</v>
      </c>
      <c r="F34" s="151"/>
      <c r="G34" s="152"/>
      <c r="H34" s="131" t="s">
        <v>352</v>
      </c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3" t="s">
        <v>344</v>
      </c>
      <c r="B36" s="151"/>
      <c r="C36" s="151"/>
      <c r="D36" s="152"/>
      <c r="E36" s="143" t="s">
        <v>341</v>
      </c>
      <c r="F36" s="151"/>
      <c r="G36" s="152"/>
      <c r="H36" s="131" t="s">
        <v>353</v>
      </c>
      <c r="I36" s="132"/>
      <c r="J36" s="10"/>
      <c r="K36" s="10"/>
      <c r="L36" s="10"/>
    </row>
    <row r="37" spans="1:12" ht="12.75">
      <c r="A37" s="102"/>
      <c r="B37" s="30"/>
      <c r="C37" s="164"/>
      <c r="D37" s="165"/>
      <c r="E37" s="16"/>
      <c r="F37" s="164"/>
      <c r="G37" s="165"/>
      <c r="H37" s="16"/>
      <c r="I37" s="94"/>
      <c r="J37" s="10"/>
      <c r="K37" s="10"/>
      <c r="L37" s="10"/>
    </row>
    <row r="38" spans="1:12" ht="12.75">
      <c r="A38" s="143" t="s">
        <v>345</v>
      </c>
      <c r="B38" s="151"/>
      <c r="C38" s="151"/>
      <c r="D38" s="152"/>
      <c r="E38" s="143" t="s">
        <v>348</v>
      </c>
      <c r="F38" s="151"/>
      <c r="G38" s="152"/>
      <c r="H38" s="131" t="s">
        <v>354</v>
      </c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43" t="s">
        <v>346</v>
      </c>
      <c r="B40" s="151"/>
      <c r="C40" s="151"/>
      <c r="D40" s="152"/>
      <c r="E40" s="143" t="s">
        <v>347</v>
      </c>
      <c r="F40" s="151"/>
      <c r="G40" s="152"/>
      <c r="H40" s="131" t="s">
        <v>355</v>
      </c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69"/>
      <c r="C44" s="131"/>
      <c r="D44" s="132"/>
      <c r="E44" s="26"/>
      <c r="F44" s="143"/>
      <c r="G44" s="179"/>
      <c r="H44" s="179"/>
      <c r="I44" s="180"/>
      <c r="J44" s="10"/>
      <c r="K44" s="10"/>
      <c r="L44" s="10"/>
    </row>
    <row r="45" spans="1:12" ht="12.75">
      <c r="A45" s="102"/>
      <c r="B45" s="30"/>
      <c r="C45" s="164"/>
      <c r="D45" s="165"/>
      <c r="E45" s="16"/>
      <c r="F45" s="164"/>
      <c r="G45" s="166"/>
      <c r="H45" s="35"/>
      <c r="I45" s="106"/>
      <c r="J45" s="10"/>
      <c r="K45" s="10"/>
      <c r="L45" s="10"/>
    </row>
    <row r="46" spans="1:12" ht="12.75">
      <c r="A46" s="128" t="s">
        <v>268</v>
      </c>
      <c r="B46" s="169"/>
      <c r="C46" s="143" t="s">
        <v>336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69"/>
      <c r="C48" s="170" t="s">
        <v>337</v>
      </c>
      <c r="D48" s="171"/>
      <c r="E48" s="172"/>
      <c r="F48" s="16"/>
      <c r="G48" s="51" t="s">
        <v>271</v>
      </c>
      <c r="H48" s="170" t="s">
        <v>338</v>
      </c>
      <c r="I48" s="17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69"/>
      <c r="C50" s="183" t="s">
        <v>331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0" t="s">
        <v>339</v>
      </c>
      <c r="D52" s="171"/>
      <c r="E52" s="171"/>
      <c r="F52" s="171"/>
      <c r="G52" s="171"/>
      <c r="H52" s="171"/>
      <c r="I52" s="145"/>
      <c r="J52" s="10"/>
      <c r="K52" s="10"/>
      <c r="L52" s="10"/>
    </row>
    <row r="53" spans="1:12" ht="12.75">
      <c r="A53" s="107"/>
      <c r="B53" s="20"/>
      <c r="C53" s="175" t="s">
        <v>273</v>
      </c>
      <c r="D53" s="175"/>
      <c r="E53" s="175"/>
      <c r="F53" s="175"/>
      <c r="G53" s="175"/>
      <c r="H53" s="17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4" t="s">
        <v>274</v>
      </c>
      <c r="C55" s="185"/>
      <c r="D55" s="185"/>
      <c r="E55" s="18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6" t="s">
        <v>306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307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308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309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4:D34 A32:I32 E36:G36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F128" sqref="F128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3.2812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356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3957756917</v>
      </c>
      <c r="K8" s="53">
        <f>K9+K16+K26+K35+K39</f>
        <v>10564634395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168712779</v>
      </c>
      <c r="K9" s="53">
        <f>SUM(K10:K15)</f>
        <v>507423009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0</v>
      </c>
      <c r="K10" s="7">
        <v>0</v>
      </c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29892505</v>
      </c>
      <c r="K11" s="7">
        <v>33383523</v>
      </c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130815030</v>
      </c>
      <c r="K12" s="7">
        <v>448727886</v>
      </c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225869</v>
      </c>
      <c r="K13" s="7">
        <v>0</v>
      </c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3072061</v>
      </c>
      <c r="K14" s="7">
        <v>6597605</v>
      </c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4707314</v>
      </c>
      <c r="K15" s="7">
        <v>18713995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3491812690</v>
      </c>
      <c r="K16" s="53">
        <f>SUM(K17:K25)</f>
        <v>5481005919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344512929</v>
      </c>
      <c r="K17" s="7">
        <v>558907946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2165684998</v>
      </c>
      <c r="K18" s="7">
        <v>3259987856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391466933</v>
      </c>
      <c r="K19" s="7">
        <v>392304909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68836099</v>
      </c>
      <c r="K20" s="7">
        <v>87444407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0</v>
      </c>
      <c r="K21" s="7">
        <v>0</v>
      </c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18035025</v>
      </c>
      <c r="K22" s="7">
        <v>34034930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400137449</v>
      </c>
      <c r="K23" s="7">
        <v>502616115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26170311</v>
      </c>
      <c r="K24" s="7">
        <v>43995119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76968946</v>
      </c>
      <c r="K25" s="7">
        <v>601714637</v>
      </c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179035907</v>
      </c>
      <c r="K26" s="53">
        <f>SUM(K27:K34)</f>
        <v>4373707451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0</v>
      </c>
      <c r="K27" s="7">
        <v>0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0</v>
      </c>
      <c r="K28" s="7">
        <v>0</v>
      </c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174654324</v>
      </c>
      <c r="K29" s="7">
        <v>242894383</v>
      </c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>
        <v>0</v>
      </c>
      <c r="K30" s="7">
        <v>0</v>
      </c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0</v>
      </c>
      <c r="K31" s="7">
        <v>3023880075</v>
      </c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4381583</v>
      </c>
      <c r="K32" s="7">
        <v>1106932993</v>
      </c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0</v>
      </c>
      <c r="K33" s="7">
        <v>0</v>
      </c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0</v>
      </c>
      <c r="K34" s="7">
        <v>0</v>
      </c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123105</v>
      </c>
      <c r="K35" s="53">
        <f>SUM(K36:K38)</f>
        <v>14349637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0</v>
      </c>
      <c r="K36" s="7">
        <v>0</v>
      </c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123105</v>
      </c>
      <c r="K37" s="7">
        <v>6391479</v>
      </c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0</v>
      </c>
      <c r="K38" s="7">
        <v>7958158</v>
      </c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118072436</v>
      </c>
      <c r="K39" s="7">
        <v>188148379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5544054968</v>
      </c>
      <c r="K40" s="53">
        <f>K41+K49+K56+K64</f>
        <v>7036888039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833211732</v>
      </c>
      <c r="K41" s="53">
        <f>SUM(K42:K48)</f>
        <v>811171990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259578385</v>
      </c>
      <c r="K42" s="7">
        <v>229728772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288345442</v>
      </c>
      <c r="K43" s="7">
        <v>284588648</v>
      </c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137952985</v>
      </c>
      <c r="K44" s="7">
        <v>149262347</v>
      </c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145750515</v>
      </c>
      <c r="K45" s="7">
        <v>146431409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1584405</v>
      </c>
      <c r="K46" s="7">
        <v>1160814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0</v>
      </c>
      <c r="K47" s="7">
        <v>0</v>
      </c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>
        <v>0</v>
      </c>
      <c r="K48" s="7">
        <v>0</v>
      </c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1194086257</v>
      </c>
      <c r="K49" s="53">
        <f>SUM(K50:K55)</f>
        <v>2400242528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0</v>
      </c>
      <c r="K50" s="7">
        <v>0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362183383</v>
      </c>
      <c r="K51" s="7">
        <v>1444602453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223256748</v>
      </c>
      <c r="K52" s="7">
        <v>111052370</v>
      </c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1714724</v>
      </c>
      <c r="K53" s="7">
        <v>9689356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85040823</v>
      </c>
      <c r="K54" s="7">
        <v>50974853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521890579</v>
      </c>
      <c r="K55" s="7">
        <v>783923496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3470873688</v>
      </c>
      <c r="K56" s="53">
        <f>SUM(K57:K63)</f>
        <v>3640968469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0</v>
      </c>
      <c r="K57" s="7">
        <v>0</v>
      </c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0</v>
      </c>
      <c r="K58" s="7">
        <v>0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0</v>
      </c>
      <c r="K59" s="7">
        <v>0</v>
      </c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40289551</v>
      </c>
      <c r="K60" s="7">
        <v>0</v>
      </c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308292273</v>
      </c>
      <c r="K61" s="7">
        <v>1245998345</v>
      </c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3092036894</v>
      </c>
      <c r="K62" s="7">
        <v>2390707040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30254970</v>
      </c>
      <c r="K63" s="7">
        <v>4263084</v>
      </c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45883291</v>
      </c>
      <c r="K64" s="7">
        <v>184505052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10085297</v>
      </c>
      <c r="K65" s="7">
        <v>106194645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9511897182</v>
      </c>
      <c r="K66" s="53">
        <f>K7+K8+K40+K65</f>
        <v>17707717079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7897895358</v>
      </c>
      <c r="K69" s="54">
        <f>K70+K71+K72+K78+K79+K82+K85</f>
        <v>8767383422.26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164000000</v>
      </c>
      <c r="K70" s="7">
        <v>164000000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16921764</v>
      </c>
      <c r="K71" s="7">
        <v>16921764.26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7013358510</v>
      </c>
      <c r="K72" s="53">
        <f>K73+K74-K75+K76+K77</f>
        <v>7289089315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12448675</v>
      </c>
      <c r="K73" s="7">
        <v>12448675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41459113</v>
      </c>
      <c r="K74" s="7">
        <v>41459113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41459113</v>
      </c>
      <c r="K75" s="7">
        <v>41459113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>
        <v>6711887534</v>
      </c>
      <c r="K76" s="7">
        <v>6993270363</v>
      </c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289022301</v>
      </c>
      <c r="K77" s="7">
        <v>283370277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36150000</v>
      </c>
      <c r="K78" s="7">
        <v>36150000</v>
      </c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121977424</v>
      </c>
      <c r="K79" s="53">
        <f>K80-K81</f>
        <v>104434125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121977424</v>
      </c>
      <c r="K80" s="7">
        <v>104434125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0</v>
      </c>
      <c r="K81" s="7">
        <v>0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377215029</v>
      </c>
      <c r="K82" s="53">
        <f>K83-K84</f>
        <v>140314990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377215029</v>
      </c>
      <c r="K83" s="7">
        <v>140314990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0</v>
      </c>
      <c r="K84" s="7">
        <v>0</v>
      </c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168272631</v>
      </c>
      <c r="K85" s="7">
        <v>1016473228</v>
      </c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257005589</v>
      </c>
      <c r="K86" s="53">
        <f>SUM(K87:K89)</f>
        <v>371845185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48482945</v>
      </c>
      <c r="K87" s="7">
        <v>133419287</v>
      </c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>
        <v>0</v>
      </c>
      <c r="K88" s="7">
        <v>0</v>
      </c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208522644</v>
      </c>
      <c r="K89" s="7">
        <v>238425898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94681877</v>
      </c>
      <c r="K90" s="53">
        <f>SUM(K91:K99)</f>
        <v>4222942987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0</v>
      </c>
      <c r="K91" s="7">
        <v>0</v>
      </c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61909718</v>
      </c>
      <c r="K92" s="7">
        <v>26703900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15721151</v>
      </c>
      <c r="K93" s="7">
        <v>83313611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>
        <v>0</v>
      </c>
      <c r="K94" s="7">
        <v>0</v>
      </c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0</v>
      </c>
      <c r="K95" s="7">
        <v>0</v>
      </c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>
        <v>0</v>
      </c>
      <c r="K96" s="7">
        <v>0</v>
      </c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>
        <v>0</v>
      </c>
      <c r="K97" s="7">
        <v>0</v>
      </c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36888</v>
      </c>
      <c r="K98" s="7">
        <v>4044268398</v>
      </c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>
        <v>17014120</v>
      </c>
      <c r="K99" s="7">
        <v>68657078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1204887801</v>
      </c>
      <c r="K100" s="53">
        <f>SUM(K101:K112)</f>
        <v>4101996758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0</v>
      </c>
      <c r="K101" s="7">
        <v>0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7444666</v>
      </c>
      <c r="K102" s="7">
        <v>3731704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329006921</v>
      </c>
      <c r="K103" s="7">
        <v>347552162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27232379</v>
      </c>
      <c r="K104" s="7">
        <v>38173497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197624646</v>
      </c>
      <c r="K105" s="7">
        <v>248885196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0</v>
      </c>
      <c r="K106" s="7">
        <v>0</v>
      </c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4842943</v>
      </c>
      <c r="K107" s="7">
        <v>563264</v>
      </c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48347629</v>
      </c>
      <c r="K108" s="7">
        <v>70919937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546419678</v>
      </c>
      <c r="K109" s="7">
        <v>425466844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25697281</v>
      </c>
      <c r="K110" s="7">
        <v>127738117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>
        <v>0</v>
      </c>
      <c r="K111" s="7">
        <v>0</v>
      </c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18271658</v>
      </c>
      <c r="K112" s="7">
        <v>2838966037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57426557</v>
      </c>
      <c r="K113" s="7">
        <v>243548727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9511897182</v>
      </c>
      <c r="K114" s="53">
        <f>K69+K86+K90+K100+K113</f>
        <v>17707717079.260002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310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v>7729622727</v>
      </c>
      <c r="K118" s="7">
        <v>7750910194</v>
      </c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>
        <v>168272631</v>
      </c>
      <c r="K119" s="8">
        <v>1016473228</v>
      </c>
    </row>
    <row r="120" spans="1:11" ht="12.75">
      <c r="A120" s="211" t="s">
        <v>311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52">
      <selection activeCell="F128" sqref="F128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421875" style="52" bestFit="1" customWidth="1"/>
    <col min="12" max="13" width="11.5742187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359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358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1212553119</v>
      </c>
      <c r="K7" s="54">
        <f>SUM(K8:K9)</f>
        <v>718364862</v>
      </c>
      <c r="L7" s="54">
        <f>SUM(L8:L9)</f>
        <v>1721573000</v>
      </c>
      <c r="M7" s="54">
        <f>SUM(M8:M9)</f>
        <v>1252168112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1177225366</v>
      </c>
      <c r="K8" s="7">
        <v>695246845</v>
      </c>
      <c r="L8" s="7">
        <v>1587268959</v>
      </c>
      <c r="M8" s="7">
        <v>1140708152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35327753</v>
      </c>
      <c r="K9" s="7">
        <v>23118017</v>
      </c>
      <c r="L9" s="7">
        <v>134304041</v>
      </c>
      <c r="M9" s="7">
        <v>111459960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1188525907</v>
      </c>
      <c r="K10" s="53">
        <f>K11+K12+K16+K20+K21+K22+K25+K26</f>
        <v>654563149</v>
      </c>
      <c r="L10" s="53">
        <f>L11+L12+L16+L20+L21+L22+L25+L26</f>
        <v>1676225708</v>
      </c>
      <c r="M10" s="53">
        <f>M11+M12+M16+M20+M21+M22+M25+M26</f>
        <v>1172079326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-155276118</v>
      </c>
      <c r="K11" s="7">
        <v>-113722415</v>
      </c>
      <c r="L11" s="7">
        <v>-13234733</v>
      </c>
      <c r="M11" s="7">
        <v>-15015018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846559903</v>
      </c>
      <c r="K12" s="53">
        <f>SUM(K13:K15)</f>
        <v>495111474</v>
      </c>
      <c r="L12" s="53">
        <f>SUM(L13:L15)</f>
        <v>840058534</v>
      </c>
      <c r="M12" s="53">
        <f>SUM(M13:M15)</f>
        <v>531611660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398432084</v>
      </c>
      <c r="K13" s="7">
        <v>248999847</v>
      </c>
      <c r="L13" s="7">
        <v>331732605</v>
      </c>
      <c r="M13" s="7">
        <v>209283258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222202229</v>
      </c>
      <c r="K14" s="7">
        <v>118070909</v>
      </c>
      <c r="L14" s="7">
        <v>227333814</v>
      </c>
      <c r="M14" s="7">
        <v>108953379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225925590</v>
      </c>
      <c r="K15" s="7">
        <v>128040718</v>
      </c>
      <c r="L15" s="7">
        <v>280992115</v>
      </c>
      <c r="M15" s="7">
        <v>213375023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196553142</v>
      </c>
      <c r="K16" s="53">
        <f>SUM(K17:K19)</f>
        <v>112758149</v>
      </c>
      <c r="L16" s="53">
        <f>SUM(L17:L19)</f>
        <v>289200605</v>
      </c>
      <c r="M16" s="53">
        <f>SUM(M17:M19)</f>
        <v>202156432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116882557</v>
      </c>
      <c r="K17" s="7">
        <v>67551143</v>
      </c>
      <c r="L17" s="7">
        <v>173693451</v>
      </c>
      <c r="M17" s="7">
        <v>122026816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51480567</v>
      </c>
      <c r="K18" s="7">
        <v>29175811</v>
      </c>
      <c r="L18" s="7">
        <v>72071639</v>
      </c>
      <c r="M18" s="7">
        <v>49861356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28190018</v>
      </c>
      <c r="K19" s="7">
        <v>16031195</v>
      </c>
      <c r="L19" s="7">
        <v>43435515</v>
      </c>
      <c r="M19" s="7">
        <v>30268260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190113001</v>
      </c>
      <c r="K20" s="7">
        <v>93909427</v>
      </c>
      <c r="L20" s="7">
        <v>149352187</v>
      </c>
      <c r="M20" s="7">
        <v>79473332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60319837</v>
      </c>
      <c r="K21" s="7">
        <v>33633556</v>
      </c>
      <c r="L21" s="7">
        <v>366285383</v>
      </c>
      <c r="M21" s="7">
        <v>338947841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34422</v>
      </c>
      <c r="K22" s="53">
        <f>SUM(K23:K24)</f>
        <v>34422</v>
      </c>
      <c r="L22" s="53">
        <f>SUM(L23:L24)</f>
        <v>4799273</v>
      </c>
      <c r="M22" s="53">
        <f>SUM(M23:M24)</f>
        <v>4799273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>
        <v>0</v>
      </c>
      <c r="K23" s="7">
        <v>0</v>
      </c>
      <c r="L23" s="7">
        <v>2881</v>
      </c>
      <c r="M23" s="7">
        <v>2881</v>
      </c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34422</v>
      </c>
      <c r="K24" s="7">
        <v>34422</v>
      </c>
      <c r="L24" s="7">
        <v>4796392</v>
      </c>
      <c r="M24" s="7">
        <v>4796392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3795348</v>
      </c>
      <c r="K25" s="7">
        <v>3795348</v>
      </c>
      <c r="L25" s="7">
        <v>10178838</v>
      </c>
      <c r="M25" s="7">
        <v>10178838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46426372</v>
      </c>
      <c r="K26" s="7">
        <v>29043188</v>
      </c>
      <c r="L26" s="7">
        <v>29585621</v>
      </c>
      <c r="M26" s="7">
        <v>19926968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156168716</v>
      </c>
      <c r="K27" s="53">
        <f>SUM(K28:K32)</f>
        <v>64184166</v>
      </c>
      <c r="L27" s="53">
        <f>SUM(L28:L32)</f>
        <v>210871330</v>
      </c>
      <c r="M27" s="53">
        <f>SUM(M28:M32)</f>
        <v>131680414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156150253</v>
      </c>
      <c r="K29" s="7">
        <v>64171000</v>
      </c>
      <c r="L29" s="7">
        <v>207148059</v>
      </c>
      <c r="M29" s="7">
        <v>127980045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v>0</v>
      </c>
      <c r="L31" s="7">
        <v>3008803</v>
      </c>
      <c r="M31" s="7">
        <v>3008803</v>
      </c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18463</v>
      </c>
      <c r="K32" s="7">
        <v>13166</v>
      </c>
      <c r="L32" s="7">
        <v>714468</v>
      </c>
      <c r="M32" s="7">
        <v>691566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71767030</v>
      </c>
      <c r="K33" s="53">
        <f>SUM(K34:K37)</f>
        <v>66684671</v>
      </c>
      <c r="L33" s="53">
        <f>SUM(L34:L37)</f>
        <v>54781124</v>
      </c>
      <c r="M33" s="53">
        <f>SUM(M34:M37)</f>
        <v>49704520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71465446</v>
      </c>
      <c r="K35" s="7">
        <v>66383683</v>
      </c>
      <c r="L35" s="7">
        <v>46144888</v>
      </c>
      <c r="M35" s="7">
        <v>41266757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0</v>
      </c>
      <c r="K36" s="7">
        <v>0</v>
      </c>
      <c r="L36" s="7">
        <v>7036895</v>
      </c>
      <c r="M36" s="7">
        <v>7036895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301584</v>
      </c>
      <c r="K37" s="7">
        <v>300988</v>
      </c>
      <c r="L37" s="7">
        <v>1599341</v>
      </c>
      <c r="M37" s="7">
        <v>1400868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>
        <v>0</v>
      </c>
      <c r="K38" s="7">
        <v>0</v>
      </c>
      <c r="L38" s="7">
        <v>1688426</v>
      </c>
      <c r="M38" s="7">
        <v>1688426</v>
      </c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1368721835</v>
      </c>
      <c r="K42" s="53">
        <f>K7+K27+K38+K40</f>
        <v>782549028</v>
      </c>
      <c r="L42" s="53">
        <f>L7+L27+L38+L40</f>
        <v>1934132756</v>
      </c>
      <c r="M42" s="53">
        <f>M7+M27+M38+M40</f>
        <v>1385536952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1260292937</v>
      </c>
      <c r="K43" s="53">
        <f>K10+K33+K39+K41</f>
        <v>721247820</v>
      </c>
      <c r="L43" s="53">
        <f>L10+L33+L39+L41</f>
        <v>1731006832</v>
      </c>
      <c r="M43" s="53">
        <f>M10+M33+M39+M41</f>
        <v>1221783846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108428898</v>
      </c>
      <c r="K44" s="53">
        <f>K42-K43</f>
        <v>61301208</v>
      </c>
      <c r="L44" s="53">
        <f>L42-L43</f>
        <v>203125924</v>
      </c>
      <c r="M44" s="53">
        <f>M42-M43</f>
        <v>163753106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108428898</v>
      </c>
      <c r="K45" s="53">
        <f>IF(K42&gt;K43,K42-K43,0)</f>
        <v>61301208</v>
      </c>
      <c r="L45" s="53">
        <f>IF(L42&gt;L43,L42-L43,0)</f>
        <v>203125924</v>
      </c>
      <c r="M45" s="53">
        <f>IF(M42&gt;M43,M42-M43,0)</f>
        <v>163753106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69946585</v>
      </c>
      <c r="K47" s="7">
        <v>27993716</v>
      </c>
      <c r="L47" s="7">
        <v>47814193</v>
      </c>
      <c r="M47" s="7">
        <v>20776858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38482313</v>
      </c>
      <c r="K48" s="53">
        <f>K44-K47</f>
        <v>33307492</v>
      </c>
      <c r="L48" s="53">
        <f>L44-L47</f>
        <v>155311731</v>
      </c>
      <c r="M48" s="53">
        <f>M44-M47</f>
        <v>142976248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38482313</v>
      </c>
      <c r="K49" s="53">
        <f>IF(K48&gt;0,K48,0)</f>
        <v>33307492</v>
      </c>
      <c r="L49" s="53">
        <f>IF(L48&gt;0,L48,0)</f>
        <v>155311731</v>
      </c>
      <c r="M49" s="53">
        <f>IF(M48&gt;0,M48,0)</f>
        <v>142976248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312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44412947</v>
      </c>
      <c r="K53" s="7">
        <v>26876796</v>
      </c>
      <c r="L53" s="7">
        <v>140314990</v>
      </c>
      <c r="M53" s="7">
        <v>120037197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>
        <v>-5930634</v>
      </c>
      <c r="K54" s="8">
        <v>6430696</v>
      </c>
      <c r="L54" s="8">
        <v>14996741</v>
      </c>
      <c r="M54" s="8">
        <v>22939051</v>
      </c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38482313</v>
      </c>
      <c r="K56" s="6">
        <v>33307492</v>
      </c>
      <c r="L56" s="6">
        <v>155311731</v>
      </c>
      <c r="M56" s="6">
        <v>142976248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-2593350</v>
      </c>
      <c r="K57" s="53">
        <f>SUM(K58:K64)</f>
        <v>-4940737</v>
      </c>
      <c r="L57" s="53">
        <f>SUM(L58:L64)</f>
        <v>-347480</v>
      </c>
      <c r="M57" s="53">
        <f>SUM(M58:M64)</f>
        <v>-206268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-2593350</v>
      </c>
      <c r="K58" s="7">
        <v>-4940737</v>
      </c>
      <c r="L58" s="7">
        <v>-347480</v>
      </c>
      <c r="M58" s="7">
        <v>-206268</v>
      </c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-2593350</v>
      </c>
      <c r="K66" s="53">
        <f>K57-K65</f>
        <v>-4940737</v>
      </c>
      <c r="L66" s="53">
        <f>L57-L65</f>
        <v>-347480</v>
      </c>
      <c r="M66" s="53">
        <f>M57-M65</f>
        <v>-206268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35888963</v>
      </c>
      <c r="K67" s="61">
        <f>K56+K66</f>
        <v>28366755</v>
      </c>
      <c r="L67" s="61">
        <f>L56+L66</f>
        <v>154964251</v>
      </c>
      <c r="M67" s="61">
        <f>M56+M66</f>
        <v>142769980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>
        <v>41819597</v>
      </c>
      <c r="K70" s="7">
        <v>21936059</v>
      </c>
      <c r="L70" s="7">
        <v>139967510</v>
      </c>
      <c r="M70" s="7">
        <v>119830929</v>
      </c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>
        <v>-5930634</v>
      </c>
      <c r="K71" s="8">
        <v>6430696</v>
      </c>
      <c r="L71" s="8">
        <v>14996741</v>
      </c>
      <c r="M71" s="8">
        <v>22939051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3">
      <selection activeCell="F128" sqref="F12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356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283</v>
      </c>
      <c r="K5" s="69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108428898</v>
      </c>
      <c r="K7" s="7">
        <v>203125924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190113001</v>
      </c>
      <c r="K8" s="7">
        <v>149352187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611253948</v>
      </c>
      <c r="K9" s="7">
        <v>2897108957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111939965</v>
      </c>
      <c r="K10" s="7">
        <v>0</v>
      </c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0</v>
      </c>
      <c r="K11" s="7">
        <v>22039742</v>
      </c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0</v>
      </c>
      <c r="K12" s="7">
        <v>0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1021735812</v>
      </c>
      <c r="K13" s="53">
        <f>SUM(K7:K12)</f>
        <v>3271626810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0</v>
      </c>
      <c r="K14" s="7">
        <v>0</v>
      </c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0</v>
      </c>
      <c r="K15" s="7">
        <v>1206156271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465938534</v>
      </c>
      <c r="K16" s="7"/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554721955</v>
      </c>
      <c r="K17" s="7">
        <v>2202207190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1020660489</v>
      </c>
      <c r="K18" s="53">
        <f>SUM(K14:K17)</f>
        <v>3408363461</v>
      </c>
    </row>
    <row r="19" spans="1:11" ht="22.5" customHeight="1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1075323</v>
      </c>
      <c r="K19" s="53">
        <f>IF(K13&gt;K18,K13-K18,0)</f>
        <v>0</v>
      </c>
    </row>
    <row r="20" spans="1:11" ht="22.5" customHeight="1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136736651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479349</v>
      </c>
      <c r="K22" s="7">
        <v>1326353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>
        <v>0</v>
      </c>
      <c r="K23" s="7">
        <v>0</v>
      </c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118407373</v>
      </c>
      <c r="K24" s="7">
        <v>145960265</v>
      </c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13296123</v>
      </c>
      <c r="K25" s="7">
        <v>9879791</v>
      </c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128790525</v>
      </c>
      <c r="K26" s="7">
        <v>1645057418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260973370</v>
      </c>
      <c r="K27" s="53">
        <f>SUM(K22:K26)</f>
        <v>1802223827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287045411</v>
      </c>
      <c r="K28" s="7">
        <v>180223240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49322768</v>
      </c>
      <c r="K29" s="7">
        <v>1112766509</v>
      </c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287429083</v>
      </c>
      <c r="K30" s="7">
        <v>248124305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623797262</v>
      </c>
      <c r="K31" s="53">
        <f>SUM(K28:K30)</f>
        <v>1541114054</v>
      </c>
    </row>
    <row r="32" spans="1:11" ht="21.75" customHeight="1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261109773</v>
      </c>
    </row>
    <row r="33" spans="1:11" ht="21.75" customHeight="1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362823892</v>
      </c>
      <c r="K33" s="53">
        <f>IF(K31&gt;K27,K31-K27,0)</f>
        <v>0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>
        <v>0</v>
      </c>
      <c r="K35" s="7">
        <v>0</v>
      </c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414244972</v>
      </c>
      <c r="K36" s="7">
        <v>37328730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2356</v>
      </c>
      <c r="K37" s="7">
        <v>3188665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414247328</v>
      </c>
      <c r="K38" s="53">
        <f>SUM(K35:K37)</f>
        <v>40517395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16175422</v>
      </c>
      <c r="K39" s="7">
        <v>11536847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365816</v>
      </c>
      <c r="K40" s="7">
        <v>11969808</v>
      </c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>
        <v>495092</v>
      </c>
      <c r="K41" s="7">
        <v>518525</v>
      </c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>
        <v>0</v>
      </c>
      <c r="K42" s="7">
        <v>0</v>
      </c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1477626</v>
      </c>
      <c r="K43" s="7">
        <v>2243576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18513956</v>
      </c>
      <c r="K44" s="53">
        <f>SUM(K39:K43)</f>
        <v>26268756</v>
      </c>
    </row>
    <row r="45" spans="1:11" ht="22.5" customHeight="1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395733372</v>
      </c>
      <c r="K45" s="53">
        <f>IF(K38&gt;K44,K38-K44,0)</f>
        <v>14248639</v>
      </c>
    </row>
    <row r="46" spans="1:11" ht="22.5" customHeight="1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IF(J19-J20+J32-J33+J45-J46&gt;0,J19-J20+J32-J33+J45-J46,0)</f>
        <v>33984803</v>
      </c>
      <c r="K47" s="53">
        <f>IF(K19-K20+K32-K33+K45-K46&gt;0,K19-K20+K32-K33+K45-K46,0)</f>
        <v>138621761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60926274</v>
      </c>
      <c r="K49" s="7">
        <v>45883291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33984803</v>
      </c>
      <c r="K50" s="7">
        <v>138621761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0</v>
      </c>
      <c r="K51" s="7">
        <v>0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5">
        <f>J49+J50-J51</f>
        <v>94911077</v>
      </c>
      <c r="K52" s="61">
        <f>K49+K50-K51</f>
        <v>184505052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B1">
      <selection activeCell="O18" sqref="O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F128" sqref="F12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67" t="s">
        <v>282</v>
      </c>
      <c r="D2" s="267"/>
      <c r="E2" s="127" t="s">
        <v>323</v>
      </c>
      <c r="F2" s="43" t="s">
        <v>250</v>
      </c>
      <c r="G2" s="268" t="s">
        <v>324</v>
      </c>
      <c r="H2" s="269"/>
      <c r="I2" s="74"/>
      <c r="J2" s="74"/>
      <c r="K2" s="74"/>
      <c r="L2" s="77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305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283</v>
      </c>
      <c r="K4" s="82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164000000</v>
      </c>
      <c r="K5" s="45">
        <v>164000000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4">
        <v>2</v>
      </c>
      <c r="J6" s="46">
        <v>16921764</v>
      </c>
      <c r="K6" s="46">
        <v>16921764.26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7013358510</v>
      </c>
      <c r="K7" s="46">
        <v>7289089315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121977424</v>
      </c>
      <c r="K8" s="46">
        <v>104434125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377215029</v>
      </c>
      <c r="K9" s="46">
        <v>140314990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>
        <v>36150000</v>
      </c>
      <c r="K10" s="46">
        <v>36150000</v>
      </c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/>
      <c r="K11" s="4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/>
      <c r="K12" s="46"/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8">
        <f>SUM(J5:J13)</f>
        <v>7729622727</v>
      </c>
      <c r="K14" s="78">
        <f>SUM(K5:K13)</f>
        <v>7750910194.26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/>
      <c r="K15" s="4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v>7729622727</v>
      </c>
      <c r="K23" s="45">
        <v>7750910194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9">
        <v>168272631</v>
      </c>
      <c r="K24" s="79">
        <v>1016473228</v>
      </c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rprivile</cp:lastModifiedBy>
  <cp:lastPrinted>2014-07-30T10:47:19Z</cp:lastPrinted>
  <dcterms:created xsi:type="dcterms:W3CDTF">2008-10-17T11:51:54Z</dcterms:created>
  <dcterms:modified xsi:type="dcterms:W3CDTF">2014-07-30T10:47:27Z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