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168" windowHeight="80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<sst xmlns="http://schemas.openxmlformats.org/spreadsheetml/2006/main" count="413" uniqueCount="356">
  <si>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</si>
  <si>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</si>
  <si>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</si>
  <si>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</si>
  <si>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</si>
  <si>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</si>
  <si>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</si>
  <si>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</si>
  <si>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</si>
  <si>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</si>
  <si>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</si>
  <si>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</si>
  <si>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</si>
  <si>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</si>
  <si>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</si>
  <si>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</si>
  <si>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</si>
  <si>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</si>
  <si>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</si>
  <si>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</si>
  <si>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</si>
  <si>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</si>
  <si>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</si>
  <si>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</si>
  <si>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</si>
  <si>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</si>
  <si>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</si>
  <si>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</si>
  <si>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</si>
  <si>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</si>
  <si>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</si>
  <si>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</si>
  <si>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</si>
  <si>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</si>
  <si>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</si>
  <si>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</si>
  <si>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</si>
  <si>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</si>
  <si>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</si>
  <si>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</si>
  <si>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</si>
  <si>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</si>
  <si>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</si>
  <si>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</si>
  <si>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</si>
  <si>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</si>
  <si>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</si>
  <si>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</si>
  <si>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</si>
  <si>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</si>
  <si>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</si>
  <si>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</si>
  <si>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</si>
  <si>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</si>
  <si>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</si>
  <si>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</si>
  <si>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</si>
  <si>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</si>
  <si>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</si>
  <si>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</si>
  <si>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</si>
  <si>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</si>
  <si>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</si>
  <si>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</si>
  <si>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</si>
  <si>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</si>
  <si>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</si>
  <si>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</si>
  <si>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</si>
  <si>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</si>
  <si>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</si>
  <si>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</si>
  <si>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</si>
  <si>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</si>
  <si>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</si>
  <si>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</si>
  <si>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</si>
  <si>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</si>
  <si>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</si>
  <si>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</si>
  <si>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</si>
  <si>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</si>
  <si>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</si>
  <si>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</si>
  <si>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</si>
  <si>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</si>
  <si>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</si>
  <si>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</si>
  <si>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</si>
  <si>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</si>
  <si>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</si>
  <si>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</si>
  <si>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</si>
  <si>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</si>
  <si>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</si>
  <si>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</si>
  <si>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</si>
  <si>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</si>
  <si>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</si>
  <si>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</si>
  <si>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</si>
  <si>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</si>
  <si>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</si>
  <si>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</si>
  <si>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</si>
  <si>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</si>
  <si>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</si>
  <si>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</si>
  <si>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</si>
  <si>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</si>
  <si>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</si>
  <si>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</si>
  <si>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</si>
  <si>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</si>
  <si>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</si>
  <si>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</si>
  <si>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</si>
  <si>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</si>
  <si>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</si>
  <si>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</si>
  <si>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</si>
  <si>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</si>
  <si>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</si>
  <si>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</si>
  <si>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</si>
  <si>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</si>
  <si>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</si>
  <si>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</si>
  <si>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</si>
  <si>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</si>
  <si>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</si>
  <si>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</si>
  <si>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</si>
  <si>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</si>
  <si>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</si>
  <si>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</si>
  <si>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</si>
  <si>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</si>
  <si>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</si>
  <si>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</si>
  <si>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</si>
  <si>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</si>
  <si>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</si>
  <si>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</si>
  <si>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</si>
  <si>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</si>
  <si>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</si>
  <si>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</si>
  <si>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</si>
  <si>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</si>
  <si>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</si>
  <si>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</si>
  <si>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</si>
  <si>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</si>
  <si>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</si>
  <si>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</si>
  <si>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</si>
  <si>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</si>
  <si>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</si>
  <si>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</si>
  <si>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</si>
  <si>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</si>
  <si>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</si>
  <si>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</si>
  <si>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</si>
  <si>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</si>
  <si>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</si>
  <si>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</si>
  <si>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</si>
  <si>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</si>
  <si>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</si>
  <si>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</si>
  <si>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</si>
  <si>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</si>
  <si>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</si>
  <si>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</si>
  <si>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</si>
  <si>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</si>
  <si>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</si>
  <si>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</si>
  <si>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</si>
  <si>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</si>
  <si>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</si>
  <si>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</si>
  <si>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</si>
  <si>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</si>
  <si>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</si>
  <si>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</si>
  <si>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</si>
  <si>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</si>
  <si>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</si>
  <si>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</si>
  <si>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</si>
  <si>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</si>
  <si>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</si>
  <si>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</si>
  <si>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</si>
  <si>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</si>
  <si>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</si>
  <si>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</si>
  <si>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</si>
  <si>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</si>
  <si>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</si>
  <si>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</si>
  <si>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</si>
  <si>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</si>
  <si>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</si>
  <si>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</si>
  <si>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</si>
  <si>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</si>
  <si>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</si>
  <si>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</si>
  <si>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</si>
  <si>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</si>
  <si>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</si>
  <si>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</si>
  <si>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</si>
  <si>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</si>
  <si>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</si>
  <si>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</si>
  <si>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</si>
  <si>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</si>
  <si>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</si>
  <si>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</si>
  <si>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</si>
  <si>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</si>
  <si>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</si>
  <si>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</si>
  <si>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</si>
  <si>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</si>
  <si>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</si>
  <si>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</si>
  <si>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</si>
  <si>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</si>
  <si>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</si>
  <si>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</si>
  <si>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</si>
  <si>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</si>
  <si>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</si>
  <si>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</si>
  <si>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</si>
  <si>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</si>
  <si>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</si>
  <si>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</si>
  <si>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</si>
  <si>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</si>
  <si>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</si>
  <si>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</si>
  <si>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</si>
  <si>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</si>
  <si>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</si>
  <si>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</si>
  <si>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</si>
  <si>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</si>
  <si>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</si>
  <si>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</si>
  <si>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</si>
  <si>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</si>
  <si>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</si>
  <si>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</si>
  <si>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</si>
  <si>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</si>
  <si>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</si>
  <si>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</si>
  <si>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</si>
  <si>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</si>
  <si>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</si>
  <si>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</si>
  <si>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</si>
  <si>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</si>
  <si>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</si>
  <si>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</si>
  <si>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</si>
  <si>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</si>
  <si>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</si>
  <si>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</si>
  <si>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</si>
  <si>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</si>
  <si>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</si>
  <si>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</si>
  <si>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</si>
  <si>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</si>
  <si>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</si>
  <si>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</si>
  <si>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</si>
  <si>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</si>
  <si>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</si>
  <si>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</si>
  <si>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</si>
  <si>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</si>
  <si>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</si>
  <si>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</si>
  <si>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</si>
  <si>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</si>
  <si>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</si>
  <si>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</si>
  <si>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</si>
  <si>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</si>
  <si>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</si>
  <si>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</si>
  <si>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</si>
  <si>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</si>
  <si>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</si>
  <si>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</si>
  <si>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</si>
  <si>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</si>
  <si>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</si>
  <si>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</si>
  <si>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</si>
  <si>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</si>
  <si>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</si>
  <si>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</si>
  <si>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</si>
  <si>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</si>
  <si>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</si>
  <si>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</si>
  <si>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</si>
  <si>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</si>
  <si>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</si>
  <si>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</si>
  <si>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</si>
  <si>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</si>
  <si>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</si>
  <si>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</si>
  <si>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</si>
  <si>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</si>
  <si>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</si>
  <si>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</si>
  <si>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</si>
  <si>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</si>
  <si>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</si>
  <si>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</si>
  <si>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</si>
  <si>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</si>
  <si>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TDR d.o.o.</t>
  </si>
  <si>
    <t>ADRIA RESORTS d.o.o.</t>
  </si>
  <si>
    <t>HRVATSKI DUHANI d.d.</t>
  </si>
  <si>
    <t>ISTRAGRAFIKA d.d.</t>
  </si>
  <si>
    <t>INOVINE d.d.</t>
  </si>
  <si>
    <t>TVORNICA DUHANA ZAGREB d.d.</t>
  </si>
  <si>
    <t>ROVINJ, OBALA VLADIMIRA NAZORA 1</t>
  </si>
  <si>
    <t>VIROVITICA, OSJEČKA 2</t>
  </si>
  <si>
    <t>ZAGREB, DRAŠKOVIĆEVA 27</t>
  </si>
  <si>
    <t>01773259</t>
  </si>
  <si>
    <t>01537733</t>
  </si>
  <si>
    <t>01744216</t>
  </si>
  <si>
    <t>03075290</t>
  </si>
  <si>
    <t>02330725</t>
  </si>
  <si>
    <t>03212785</t>
  </si>
  <si>
    <t>Palinec Vitomir</t>
  </si>
  <si>
    <t>052 801 118</t>
  </si>
  <si>
    <t>052 811 284</t>
  </si>
  <si>
    <t>mr. Vlahović Ante</t>
  </si>
  <si>
    <t>Obveznik: ADRIS GRUPA d.d.</t>
  </si>
  <si>
    <t>u razdoblju 01.01.2014. do 31.03.2014.</t>
  </si>
  <si>
    <t>stanje na dan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</si>
</sst>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5" t="s">
        <v>248</v>
      </c>
      <c r="B1" s="146"/>
      <c r="C1" s="14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19">
        <v>41640</v>
      </c>
      <c r="F2" s="12"/>
      <c r="G2" s="13" t="s">
        <v>250</v>
      </c>
      <c r="H2" s="119">
        <v>41729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6" t="s">
        <v>251</v>
      </c>
      <c r="B6" s="137"/>
      <c r="C6" s="151" t="s">
        <v>323</v>
      </c>
      <c r="D6" s="15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9" t="s">
        <v>252</v>
      </c>
      <c r="B8" s="190"/>
      <c r="C8" s="151" t="s">
        <v>324</v>
      </c>
      <c r="D8" s="15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1" t="s">
        <v>253</v>
      </c>
      <c r="B10" s="181"/>
      <c r="C10" s="151" t="s">
        <v>325</v>
      </c>
      <c r="D10" s="15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6" t="s">
        <v>254</v>
      </c>
      <c r="B12" s="137"/>
      <c r="C12" s="153" t="s">
        <v>326</v>
      </c>
      <c r="D12" s="177"/>
      <c r="E12" s="177"/>
      <c r="F12" s="177"/>
      <c r="G12" s="177"/>
      <c r="H12" s="177"/>
      <c r="I12" s="17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6" t="s">
        <v>255</v>
      </c>
      <c r="B14" s="137"/>
      <c r="C14" s="179">
        <v>52210</v>
      </c>
      <c r="D14" s="180"/>
      <c r="E14" s="16"/>
      <c r="F14" s="153" t="s">
        <v>327</v>
      </c>
      <c r="G14" s="177"/>
      <c r="H14" s="177"/>
      <c r="I14" s="17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6" t="s">
        <v>256</v>
      </c>
      <c r="B16" s="137"/>
      <c r="C16" s="153" t="s">
        <v>328</v>
      </c>
      <c r="D16" s="177"/>
      <c r="E16" s="177"/>
      <c r="F16" s="177"/>
      <c r="G16" s="177"/>
      <c r="H16" s="177"/>
      <c r="I16" s="17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6" t="s">
        <v>257</v>
      </c>
      <c r="B18" s="137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6" t="s">
        <v>258</v>
      </c>
      <c r="B20" s="137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6" t="s">
        <v>259</v>
      </c>
      <c r="B22" s="137"/>
      <c r="C22" s="120">
        <v>374</v>
      </c>
      <c r="D22" s="153" t="s">
        <v>327</v>
      </c>
      <c r="E22" s="161"/>
      <c r="F22" s="162"/>
      <c r="G22" s="136"/>
      <c r="H22" s="17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6" t="s">
        <v>260</v>
      </c>
      <c r="B24" s="137"/>
      <c r="C24" s="120">
        <v>18</v>
      </c>
      <c r="D24" s="153" t="s">
        <v>331</v>
      </c>
      <c r="E24" s="161"/>
      <c r="F24" s="161"/>
      <c r="G24" s="162"/>
      <c r="H24" s="51" t="s">
        <v>261</v>
      </c>
      <c r="I24" s="121">
        <v>3702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6" t="s">
        <v>262</v>
      </c>
      <c r="B26" s="137"/>
      <c r="C26" s="122" t="s">
        <v>332</v>
      </c>
      <c r="D26" s="25"/>
      <c r="E26" s="33"/>
      <c r="F26" s="24"/>
      <c r="G26" s="165" t="s">
        <v>263</v>
      </c>
      <c r="H26" s="137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3" t="s">
        <v>334</v>
      </c>
      <c r="B30" s="161"/>
      <c r="C30" s="161"/>
      <c r="D30" s="162"/>
      <c r="E30" s="153" t="s">
        <v>340</v>
      </c>
      <c r="F30" s="161"/>
      <c r="G30" s="162"/>
      <c r="H30" s="151" t="s">
        <v>343</v>
      </c>
      <c r="I30" s="152"/>
      <c r="J30" s="10"/>
      <c r="K30" s="10"/>
      <c r="L30" s="10"/>
    </row>
    <row r="31" spans="1:12" ht="12.75">
      <c r="A31" s="93"/>
      <c r="B31" s="22"/>
      <c r="C31" s="21"/>
      <c r="D31" s="163"/>
      <c r="E31" s="163"/>
      <c r="F31" s="163"/>
      <c r="G31" s="164"/>
      <c r="H31" s="16"/>
      <c r="I31" s="100"/>
      <c r="J31" s="10"/>
      <c r="K31" s="10"/>
      <c r="L31" s="10"/>
    </row>
    <row r="32" spans="1:12" ht="12.75">
      <c r="A32" s="153" t="s">
        <v>335</v>
      </c>
      <c r="B32" s="161"/>
      <c r="C32" s="161"/>
      <c r="D32" s="162"/>
      <c r="E32" s="153" t="s">
        <v>340</v>
      </c>
      <c r="F32" s="161"/>
      <c r="G32" s="162"/>
      <c r="H32" s="151" t="s">
        <v>344</v>
      </c>
      <c r="I32" s="15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3" t="s">
        <v>336</v>
      </c>
      <c r="B34" s="161"/>
      <c r="C34" s="161"/>
      <c r="D34" s="162"/>
      <c r="E34" s="153" t="s">
        <v>341</v>
      </c>
      <c r="F34" s="161"/>
      <c r="G34" s="162"/>
      <c r="H34" s="151" t="s">
        <v>345</v>
      </c>
      <c r="I34" s="15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3" t="s">
        <v>337</v>
      </c>
      <c r="B36" s="161"/>
      <c r="C36" s="161"/>
      <c r="D36" s="162"/>
      <c r="E36" s="153" t="s">
        <v>340</v>
      </c>
      <c r="F36" s="161"/>
      <c r="G36" s="162"/>
      <c r="H36" s="151" t="s">
        <v>346</v>
      </c>
      <c r="I36" s="152"/>
      <c r="J36" s="10"/>
      <c r="K36" s="10"/>
      <c r="L36" s="10"/>
    </row>
    <row r="37" spans="1:12" ht="12.75">
      <c r="A37" s="102"/>
      <c r="B37" s="30"/>
      <c r="C37" s="156"/>
      <c r="D37" s="157"/>
      <c r="E37" s="16"/>
      <c r="F37" s="156"/>
      <c r="G37" s="157"/>
      <c r="H37" s="16"/>
      <c r="I37" s="94"/>
      <c r="J37" s="10"/>
      <c r="K37" s="10"/>
      <c r="L37" s="10"/>
    </row>
    <row r="38" spans="1:12" ht="12.75">
      <c r="A38" s="153" t="s">
        <v>338</v>
      </c>
      <c r="B38" s="161"/>
      <c r="C38" s="161"/>
      <c r="D38" s="162"/>
      <c r="E38" s="153" t="s">
        <v>342</v>
      </c>
      <c r="F38" s="161"/>
      <c r="G38" s="162"/>
      <c r="H38" s="151" t="s">
        <v>347</v>
      </c>
      <c r="I38" s="15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3" t="s">
        <v>339</v>
      </c>
      <c r="B40" s="161"/>
      <c r="C40" s="161"/>
      <c r="D40" s="162"/>
      <c r="E40" s="153" t="s">
        <v>340</v>
      </c>
      <c r="F40" s="161"/>
      <c r="G40" s="162"/>
      <c r="H40" s="151" t="s">
        <v>348</v>
      </c>
      <c r="I40" s="15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1" t="s">
        <v>267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02"/>
      <c r="B45" s="30"/>
      <c r="C45" s="156"/>
      <c r="D45" s="157"/>
      <c r="E45" s="16"/>
      <c r="F45" s="156"/>
      <c r="G45" s="158"/>
      <c r="H45" s="35"/>
      <c r="I45" s="106"/>
      <c r="J45" s="10"/>
      <c r="K45" s="10"/>
      <c r="L45" s="10"/>
    </row>
    <row r="46" spans="1:12" ht="12.75">
      <c r="A46" s="131" t="s">
        <v>268</v>
      </c>
      <c r="B46" s="132"/>
      <c r="C46" s="153" t="s">
        <v>349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1" t="s">
        <v>270</v>
      </c>
      <c r="B48" s="132"/>
      <c r="C48" s="138" t="s">
        <v>350</v>
      </c>
      <c r="D48" s="134"/>
      <c r="E48" s="135"/>
      <c r="F48" s="16"/>
      <c r="G48" s="51" t="s">
        <v>271</v>
      </c>
      <c r="H48" s="138" t="s">
        <v>351</v>
      </c>
      <c r="I48" s="13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1" t="s">
        <v>257</v>
      </c>
      <c r="B50" s="132"/>
      <c r="C50" s="133" t="s">
        <v>329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6" t="s">
        <v>272</v>
      </c>
      <c r="B52" s="137"/>
      <c r="C52" s="138" t="s">
        <v>352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7"/>
      <c r="B53" s="20"/>
      <c r="C53" s="147" t="s">
        <v>273</v>
      </c>
      <c r="D53" s="147"/>
      <c r="E53" s="147"/>
      <c r="F53" s="147"/>
      <c r="G53" s="147"/>
      <c r="H53" s="14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0" t="s">
        <v>274</v>
      </c>
      <c r="C55" s="141"/>
      <c r="D55" s="141"/>
      <c r="E55" s="14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7"/>
      <c r="B57" s="142" t="s">
        <v>307</v>
      </c>
      <c r="C57" s="143"/>
      <c r="D57" s="143"/>
      <c r="E57" s="143"/>
      <c r="F57" s="143"/>
      <c r="G57" s="143"/>
      <c r="H57" s="143"/>
      <c r="I57" s="109"/>
      <c r="J57" s="10"/>
      <c r="K57" s="10"/>
      <c r="L57" s="10"/>
    </row>
    <row r="58" spans="1:12" ht="12.75">
      <c r="A58" s="107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7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9"/>
      <c r="H63" s="130"/>
      <c r="I63" s="118"/>
      <c r="J63" s="10"/>
      <c r="K63" s="10"/>
      <c r="L63" s="10"/>
    </row>
  </sheetData>
  <sheetProtection/>
  <protectedRanges>
    <protectedRange sqref="E2 H2 C18:I18 C20:I20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" name="Range1_11"/>
    <protectedRange sqref="D24:G24" name="Range1_11_1"/>
    <protectedRange sqref="C26" name="Range1_8"/>
    <protectedRange sqref="I26" name="Range1_12"/>
    <protectedRange sqref="A30:D30" name="Range1_13"/>
    <protectedRange sqref="A32:D32" name="Range1_14"/>
    <protectedRange sqref="A34:D34" name="Range1_15"/>
    <protectedRange sqref="E30:G30" name="Range1_13_1"/>
    <protectedRange sqref="E32:G32" name="Range1_13_2"/>
    <protectedRange sqref="E36:G36" name="Range1_13_3"/>
    <protectedRange sqref="E40:G40" name="Range1_13_4"/>
    <protectedRange sqref="H30:I30" name="Range1_13_5"/>
    <protectedRange sqref="H32:I32" name="Range1_1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355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353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1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3957756917</v>
      </c>
      <c r="K8" s="53">
        <f>K9+K16+K26+K35+K39</f>
        <v>3940246586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168712779</v>
      </c>
      <c r="K9" s="53">
        <f>SUM(K10:K15)</f>
        <v>167462420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0</v>
      </c>
      <c r="K10" s="7">
        <v>0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29892505</v>
      </c>
      <c r="K11" s="7">
        <v>28365404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130815030</v>
      </c>
      <c r="K12" s="7">
        <v>130815030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225869</v>
      </c>
      <c r="K13" s="7">
        <v>0</v>
      </c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3072061</v>
      </c>
      <c r="K14" s="7">
        <v>3767689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4707314</v>
      </c>
      <c r="K15" s="7">
        <v>4514297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3491812690</v>
      </c>
      <c r="K16" s="53">
        <f>SUM(K17:K25)</f>
        <v>3475669106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344512929</v>
      </c>
      <c r="K17" s="7">
        <v>344518339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2165684998</v>
      </c>
      <c r="K18" s="7">
        <v>2141418726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391466933</v>
      </c>
      <c r="K19" s="7">
        <v>389370889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68836099</v>
      </c>
      <c r="K20" s="7">
        <v>70005658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0</v>
      </c>
      <c r="K21" s="7">
        <v>0</v>
      </c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18035025</v>
      </c>
      <c r="K22" s="7">
        <v>37282267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400137449</v>
      </c>
      <c r="K23" s="7">
        <v>391448827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26170311</v>
      </c>
      <c r="K24" s="7">
        <v>25251442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76968946</v>
      </c>
      <c r="K25" s="7">
        <v>76372958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179035907</v>
      </c>
      <c r="K26" s="53">
        <f>SUM(K27:K34)</f>
        <v>178931275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0</v>
      </c>
      <c r="K27" s="7">
        <v>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0</v>
      </c>
      <c r="K28" s="7">
        <v>0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174654324</v>
      </c>
      <c r="K29" s="7">
        <v>174694642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0</v>
      </c>
      <c r="K30" s="7">
        <v>0</v>
      </c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0</v>
      </c>
      <c r="K31" s="7">
        <v>0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4381583</v>
      </c>
      <c r="K32" s="7">
        <v>4236633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0</v>
      </c>
      <c r="K33" s="7">
        <v>0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0</v>
      </c>
      <c r="K34" s="7">
        <v>0</v>
      </c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123105</v>
      </c>
      <c r="K35" s="53">
        <f>SUM(K36:K38)</f>
        <v>118705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>
        <v>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123105</v>
      </c>
      <c r="K37" s="7">
        <v>118705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0</v>
      </c>
      <c r="K38" s="7">
        <v>0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118072436</v>
      </c>
      <c r="K39" s="7">
        <v>118065080</v>
      </c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5544054968</v>
      </c>
      <c r="K40" s="53">
        <f>K41+K49+K56+K64</f>
        <v>5230745107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833211732</v>
      </c>
      <c r="K41" s="53">
        <f>SUM(K42:K48)</f>
        <v>824624108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259578385</v>
      </c>
      <c r="K42" s="7">
        <v>254088576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288345442</v>
      </c>
      <c r="K43" s="7">
        <v>295596143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137952985</v>
      </c>
      <c r="K44" s="7">
        <v>127971911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145750515</v>
      </c>
      <c r="K45" s="7">
        <v>146296558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1584405</v>
      </c>
      <c r="K46" s="7">
        <v>670920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0</v>
      </c>
      <c r="K47" s="7">
        <v>0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>
        <v>0</v>
      </c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1194086257</v>
      </c>
      <c r="K49" s="53">
        <f>SUM(K50:K55)</f>
        <v>1044036163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0</v>
      </c>
      <c r="K50" s="7">
        <v>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362183383</v>
      </c>
      <c r="K51" s="7">
        <v>424989829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223256748</v>
      </c>
      <c r="K52" s="7">
        <v>184261875</v>
      </c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1714724</v>
      </c>
      <c r="K53" s="7">
        <v>2631121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85040823</v>
      </c>
      <c r="K54" s="7">
        <v>68447428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521890579</v>
      </c>
      <c r="K55" s="7">
        <v>363705910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3470873688</v>
      </c>
      <c r="K56" s="53">
        <f>SUM(K57:K63)</f>
        <v>3291504156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>
        <v>0</v>
      </c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0</v>
      </c>
      <c r="K58" s="7">
        <v>0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>
        <v>0</v>
      </c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40289551</v>
      </c>
      <c r="K60" s="7">
        <v>40399011</v>
      </c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308292273</v>
      </c>
      <c r="K61" s="7">
        <v>283488018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3092036894</v>
      </c>
      <c r="K62" s="7">
        <v>2964499271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30254970</v>
      </c>
      <c r="K63" s="7">
        <v>3117856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45883291</v>
      </c>
      <c r="K64" s="7">
        <v>70580680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10085297</v>
      </c>
      <c r="K65" s="7">
        <v>37276393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9511897182</v>
      </c>
      <c r="K66" s="53">
        <f>K7+K8+K40+K65</f>
        <v>9208268086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0</v>
      </c>
      <c r="K67" s="8">
        <v>0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7897895358</v>
      </c>
      <c r="K69" s="54">
        <f>K70+K71+K72+K78+K79+K82+K85</f>
        <v>7904369893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164000000</v>
      </c>
      <c r="K70" s="7">
        <v>164000000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16921764</v>
      </c>
      <c r="K71" s="7">
        <v>16921764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7013358510</v>
      </c>
      <c r="K72" s="53">
        <f>K73+K74-K75+K76+K77</f>
        <v>7013808822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12448675</v>
      </c>
      <c r="K73" s="7">
        <v>12448675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41459113</v>
      </c>
      <c r="K74" s="7">
        <v>41459113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41459113</v>
      </c>
      <c r="K75" s="7">
        <v>41459113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6711887534</v>
      </c>
      <c r="K76" s="7">
        <v>6717649316</v>
      </c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289022301</v>
      </c>
      <c r="K77" s="7">
        <v>283710831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36150000</v>
      </c>
      <c r="K78" s="7">
        <v>36150000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121977424</v>
      </c>
      <c r="K79" s="53">
        <f>K80-K81</f>
        <v>493430671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121977424</v>
      </c>
      <c r="K80" s="7">
        <v>493430671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0</v>
      </c>
      <c r="K81" s="7">
        <v>0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377215029</v>
      </c>
      <c r="K82" s="53">
        <f>K83-K84</f>
        <v>20277793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377215029</v>
      </c>
      <c r="K83" s="7">
        <v>20277793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0</v>
      </c>
      <c r="K84" s="7">
        <v>0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168272631</v>
      </c>
      <c r="K85" s="7">
        <v>159780843</v>
      </c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257005589</v>
      </c>
      <c r="K86" s="53">
        <f>SUM(K87:K89)</f>
        <v>253809968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48482945</v>
      </c>
      <c r="K87" s="7">
        <v>45556224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>
        <v>0</v>
      </c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208522644</v>
      </c>
      <c r="K89" s="7">
        <v>208253744</v>
      </c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94681877</v>
      </c>
      <c r="K90" s="53">
        <f>SUM(K91:K99)</f>
        <v>94764729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>
        <v>0</v>
      </c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61909718</v>
      </c>
      <c r="K92" s="7">
        <v>26981344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15721151</v>
      </c>
      <c r="K93" s="7">
        <v>50735560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0</v>
      </c>
      <c r="K95" s="7">
        <v>0</v>
      </c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0</v>
      </c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0</v>
      </c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36888</v>
      </c>
      <c r="K98" s="7">
        <v>33705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17014120</v>
      </c>
      <c r="K99" s="7">
        <v>17014120</v>
      </c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1204887801</v>
      </c>
      <c r="K100" s="53">
        <f>SUM(K101:K112)</f>
        <v>891479424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0</v>
      </c>
      <c r="K101" s="7">
        <v>0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7444666</v>
      </c>
      <c r="K102" s="7">
        <v>7444666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329006921</v>
      </c>
      <c r="K103" s="7">
        <v>332818919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27232379</v>
      </c>
      <c r="K104" s="7">
        <v>29655771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197624646</v>
      </c>
      <c r="K105" s="7">
        <v>166365275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0</v>
      </c>
      <c r="K106" s="7">
        <v>0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4842943</v>
      </c>
      <c r="K107" s="7">
        <v>170860</v>
      </c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48347629</v>
      </c>
      <c r="K108" s="7">
        <v>37361914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546419678</v>
      </c>
      <c r="K109" s="7">
        <v>283969016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25697281</v>
      </c>
      <c r="K110" s="7">
        <v>14920485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>
        <v>0</v>
      </c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18271658</v>
      </c>
      <c r="K112" s="7">
        <v>18772518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57426557</v>
      </c>
      <c r="K113" s="7">
        <v>63844072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9511897182</v>
      </c>
      <c r="K114" s="53">
        <f>K69+K86+K90+K100+K113</f>
        <v>9208268086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0</v>
      </c>
      <c r="K115" s="8">
        <v>0</v>
      </c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7729622727</v>
      </c>
      <c r="K118" s="7">
        <v>7744589050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>
        <v>168272631</v>
      </c>
      <c r="K119" s="8">
        <v>159780843</v>
      </c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0.140625" style="52" bestFit="1" customWidth="1"/>
    <col min="15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6" t="s">
        <v>354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6" t="s">
        <v>353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1.7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494188257</v>
      </c>
      <c r="K7" s="54">
        <f>SUM(K8:K9)</f>
        <v>494188257</v>
      </c>
      <c r="L7" s="54">
        <f>SUM(L8:L9)</f>
        <v>469404888</v>
      </c>
      <c r="M7" s="54">
        <f>SUM(M8:M9)</f>
        <v>469404888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481978521</v>
      </c>
      <c r="K8" s="7">
        <v>481978521</v>
      </c>
      <c r="L8" s="7">
        <v>446560807</v>
      </c>
      <c r="M8" s="7">
        <v>446560807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12209736</v>
      </c>
      <c r="K9" s="7">
        <v>12209736</v>
      </c>
      <c r="L9" s="7">
        <v>22844081</v>
      </c>
      <c r="M9" s="7">
        <v>22844081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533962758</v>
      </c>
      <c r="K10" s="53">
        <f>K11+K12+K16+K20+K21+K22+K25+K26</f>
        <v>533962758</v>
      </c>
      <c r="L10" s="53">
        <f>L11+L12+L16+L20+L21+L22+L25+L26</f>
        <v>504146382</v>
      </c>
      <c r="M10" s="53">
        <f>M11+M12+M16+M20+M21+M22+M25+M26</f>
        <v>504146382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-41553703</v>
      </c>
      <c r="K11" s="7">
        <v>-41553703</v>
      </c>
      <c r="L11" s="7">
        <v>1780285</v>
      </c>
      <c r="M11" s="7">
        <v>1780285</v>
      </c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351448429</v>
      </c>
      <c r="K12" s="53">
        <f>SUM(K13:K15)</f>
        <v>351448429</v>
      </c>
      <c r="L12" s="53">
        <f>SUM(L13:L15)</f>
        <v>308446874</v>
      </c>
      <c r="M12" s="53">
        <f>SUM(M13:M15)</f>
        <v>308446874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149432237</v>
      </c>
      <c r="K13" s="7">
        <v>149432237</v>
      </c>
      <c r="L13" s="7">
        <v>122449347</v>
      </c>
      <c r="M13" s="7">
        <v>122449347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104131320</v>
      </c>
      <c r="K14" s="7">
        <v>104131320</v>
      </c>
      <c r="L14" s="7">
        <v>118380435</v>
      </c>
      <c r="M14" s="7">
        <v>118380435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97884872</v>
      </c>
      <c r="K15" s="7">
        <v>97884872</v>
      </c>
      <c r="L15" s="7">
        <v>67617092</v>
      </c>
      <c r="M15" s="7">
        <v>67617092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83794993</v>
      </c>
      <c r="K16" s="53">
        <f>SUM(K17:K19)</f>
        <v>83794993</v>
      </c>
      <c r="L16" s="53">
        <f>SUM(L17:L19)</f>
        <v>87044173</v>
      </c>
      <c r="M16" s="53">
        <f>SUM(M17:M19)</f>
        <v>87044173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49331414</v>
      </c>
      <c r="K17" s="7">
        <v>49331414</v>
      </c>
      <c r="L17" s="7">
        <v>51666635</v>
      </c>
      <c r="M17" s="7">
        <v>51666635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22304756</v>
      </c>
      <c r="K18" s="7">
        <v>22304756</v>
      </c>
      <c r="L18" s="7">
        <v>22210283</v>
      </c>
      <c r="M18" s="7">
        <v>22210283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12158823</v>
      </c>
      <c r="K19" s="7">
        <v>12158823</v>
      </c>
      <c r="L19" s="7">
        <v>13167255</v>
      </c>
      <c r="M19" s="7">
        <v>13167255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96203574</v>
      </c>
      <c r="K20" s="7">
        <v>96203574</v>
      </c>
      <c r="L20" s="7">
        <v>69878855</v>
      </c>
      <c r="M20" s="7">
        <v>69878855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26686281</v>
      </c>
      <c r="K21" s="7">
        <v>26686281</v>
      </c>
      <c r="L21" s="7">
        <v>27337542</v>
      </c>
      <c r="M21" s="7">
        <v>27337542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>
        <v>17383184</v>
      </c>
      <c r="K26" s="7">
        <v>17383184</v>
      </c>
      <c r="L26" s="7">
        <v>9658653</v>
      </c>
      <c r="M26" s="7">
        <v>9658653</v>
      </c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91984550</v>
      </c>
      <c r="K27" s="53">
        <f>SUM(K28:K32)</f>
        <v>91984550</v>
      </c>
      <c r="L27" s="53">
        <f>SUM(L28:L32)</f>
        <v>79190916</v>
      </c>
      <c r="M27" s="53">
        <f>SUM(M28:M32)</f>
        <v>79190916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91979253</v>
      </c>
      <c r="K29" s="7">
        <v>91979253</v>
      </c>
      <c r="L29" s="7">
        <v>79168014</v>
      </c>
      <c r="M29" s="7">
        <v>79168014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5297</v>
      </c>
      <c r="K32" s="7">
        <v>5297</v>
      </c>
      <c r="L32" s="7">
        <v>22902</v>
      </c>
      <c r="M32" s="7">
        <v>22902</v>
      </c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5082359</v>
      </c>
      <c r="K33" s="53">
        <f>SUM(K34:K37)</f>
        <v>5082359</v>
      </c>
      <c r="L33" s="53">
        <f>SUM(L34:L37)</f>
        <v>5076604</v>
      </c>
      <c r="M33" s="53">
        <f>SUM(M34:M37)</f>
        <v>5076604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5081763</v>
      </c>
      <c r="K35" s="7">
        <v>5081763</v>
      </c>
      <c r="L35" s="7">
        <v>4878131</v>
      </c>
      <c r="M35" s="7">
        <v>4878131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596</v>
      </c>
      <c r="K37" s="7">
        <v>596</v>
      </c>
      <c r="L37" s="7">
        <v>198473</v>
      </c>
      <c r="M37" s="7">
        <v>198473</v>
      </c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586172807</v>
      </c>
      <c r="K42" s="53">
        <f>K7+K27+K38+K40</f>
        <v>586172807</v>
      </c>
      <c r="L42" s="53">
        <f>L7+L27+L38+L40</f>
        <v>548595804</v>
      </c>
      <c r="M42" s="53">
        <f>M7+M27+M38+M40</f>
        <v>548595804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539045117</v>
      </c>
      <c r="K43" s="53">
        <f>K10+K33+K39+K41</f>
        <v>539045117</v>
      </c>
      <c r="L43" s="53">
        <f>L10+L33+L39+L41</f>
        <v>509222986</v>
      </c>
      <c r="M43" s="53">
        <f>M10+M33+M39+M41</f>
        <v>509222986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47127690</v>
      </c>
      <c r="K44" s="53">
        <f>K42-K43</f>
        <v>47127690</v>
      </c>
      <c r="L44" s="53">
        <f>L42-L43</f>
        <v>39372818</v>
      </c>
      <c r="M44" s="53">
        <f>M42-M43</f>
        <v>39372818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47127690</v>
      </c>
      <c r="K45" s="53">
        <f>IF(K42&gt;K43,K42-K43,0)</f>
        <v>47127690</v>
      </c>
      <c r="L45" s="53">
        <f>IF(L42&gt;L43,L42-L43,0)</f>
        <v>39372818</v>
      </c>
      <c r="M45" s="53">
        <f>IF(M42&gt;M43,M42-M43,0)</f>
        <v>39372818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41952869</v>
      </c>
      <c r="K47" s="7">
        <v>41952869</v>
      </c>
      <c r="L47" s="7">
        <v>27037335</v>
      </c>
      <c r="M47" s="7">
        <v>27037335</v>
      </c>
    </row>
    <row r="48" spans="1:14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5174821</v>
      </c>
      <c r="K48" s="53">
        <f>K44-K47</f>
        <v>5174821</v>
      </c>
      <c r="L48" s="53">
        <f>L44-L47</f>
        <v>12335483</v>
      </c>
      <c r="M48" s="53">
        <f>M44-M47</f>
        <v>12335483</v>
      </c>
      <c r="N48" s="127"/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5174821</v>
      </c>
      <c r="K49" s="53">
        <f>IF(K48&gt;0,K48,0)</f>
        <v>5174821</v>
      </c>
      <c r="L49" s="53">
        <f>IF(L48&gt;0,L48,0)</f>
        <v>12335483</v>
      </c>
      <c r="M49" s="53">
        <f>IF(M48&gt;0,M48,0)</f>
        <v>12335483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42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128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17536151</v>
      </c>
      <c r="K53" s="7">
        <v>17536151</v>
      </c>
      <c r="L53" s="7">
        <v>20277793</v>
      </c>
      <c r="M53" s="7">
        <v>20277793</v>
      </c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>
        <v>-12361330</v>
      </c>
      <c r="K54" s="8">
        <v>-12361330</v>
      </c>
      <c r="L54" s="8">
        <v>-7942310</v>
      </c>
      <c r="M54" s="8">
        <v>-7942310</v>
      </c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42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5174821</v>
      </c>
      <c r="K56" s="6">
        <v>5174821</v>
      </c>
      <c r="L56" s="6">
        <v>12335483</v>
      </c>
      <c r="M56" s="6">
        <v>12335483</v>
      </c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2347387</v>
      </c>
      <c r="K57" s="53">
        <f>SUM(K58:K64)</f>
        <v>2347387</v>
      </c>
      <c r="L57" s="53">
        <f>SUM(L58:L64)</f>
        <v>-141212</v>
      </c>
      <c r="M57" s="53">
        <f>SUM(M58:M64)</f>
        <v>-141212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>
        <v>2347387</v>
      </c>
      <c r="K58" s="7">
        <v>2347387</v>
      </c>
      <c r="L58" s="7">
        <v>-141212</v>
      </c>
      <c r="M58" s="7">
        <v>-141212</v>
      </c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2347387</v>
      </c>
      <c r="K66" s="53">
        <f>K57-K65</f>
        <v>2347387</v>
      </c>
      <c r="L66" s="53">
        <f>L57-L65</f>
        <v>-141212</v>
      </c>
      <c r="M66" s="53">
        <f>M57-M65</f>
        <v>-141212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7522208</v>
      </c>
      <c r="K67" s="61">
        <f>K56+K66</f>
        <v>7522208</v>
      </c>
      <c r="L67" s="61">
        <f>L56+L66</f>
        <v>12194271</v>
      </c>
      <c r="M67" s="61">
        <f>M56+M66</f>
        <v>12194271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5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v>19883538</v>
      </c>
      <c r="K70" s="7">
        <v>19883538</v>
      </c>
      <c r="L70" s="7">
        <v>20136581</v>
      </c>
      <c r="M70" s="7">
        <v>20136581</v>
      </c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>
        <v>-12361330</v>
      </c>
      <c r="K71" s="8">
        <v>-12361330</v>
      </c>
      <c r="L71" s="8">
        <v>-7942310</v>
      </c>
      <c r="M71" s="8">
        <v>-7942310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354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353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5" t="s">
        <v>279</v>
      </c>
      <c r="J4" s="66" t="s">
        <v>319</v>
      </c>
      <c r="K4" s="66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7">
        <v>2</v>
      </c>
      <c r="J5" s="68" t="s">
        <v>283</v>
      </c>
      <c r="K5" s="68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3"/>
      <c r="J6" s="263"/>
      <c r="K6" s="264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47127690</v>
      </c>
      <c r="K7" s="7">
        <v>39372818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96203574</v>
      </c>
      <c r="K8" s="7">
        <v>69878855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30509083</v>
      </c>
      <c r="K9" s="7">
        <v>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228668227</v>
      </c>
      <c r="K10" s="7">
        <v>150050094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0</v>
      </c>
      <c r="K11" s="7">
        <v>8587624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0</v>
      </c>
      <c r="K12" s="7">
        <v>0</v>
      </c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3">
        <f>SUM(J7:J12)</f>
        <v>402508574</v>
      </c>
      <c r="K13" s="53">
        <f>SUM(K7:K12)</f>
        <v>267889391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771211</v>
      </c>
      <c r="K14" s="7">
        <v>313408377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0</v>
      </c>
      <c r="K15" s="7">
        <v>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16744824</v>
      </c>
      <c r="K16" s="7">
        <v>0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6968683</v>
      </c>
      <c r="K17" s="7">
        <v>86328816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3">
        <f>SUM(J14:J17)</f>
        <v>24484718</v>
      </c>
      <c r="K18" s="53">
        <f>SUM(K14:K17)</f>
        <v>399737193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3">
        <f>IF(J13&gt;J18,J13-J18,0)</f>
        <v>378023856</v>
      </c>
      <c r="K19" s="53">
        <f>IF(K13&gt;K18,K13-K18,0)</f>
        <v>0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3">
        <f>IF(J18&gt;J13,J18-J13,0)</f>
        <v>0</v>
      </c>
      <c r="K20" s="53">
        <f>IF(K18&gt;K13,K18-K13,0)</f>
        <v>131847802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3"/>
      <c r="J21" s="263"/>
      <c r="K21" s="264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462309</v>
      </c>
      <c r="K22" s="7">
        <v>310031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>
        <v>0</v>
      </c>
      <c r="K23" s="7">
        <v>0</v>
      </c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62580617</v>
      </c>
      <c r="K24" s="7">
        <v>36550730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1988548</v>
      </c>
      <c r="K25" s="7">
        <v>0</v>
      </c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100242611</v>
      </c>
      <c r="K26" s="7">
        <v>214576221</v>
      </c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3">
        <f>SUM(J22:J26)</f>
        <v>165274085</v>
      </c>
      <c r="K27" s="53">
        <f>SUM(K22:K26)</f>
        <v>251436982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110479952</v>
      </c>
      <c r="K28" s="7">
        <v>68436480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4600</v>
      </c>
      <c r="K29" s="7">
        <v>504842</v>
      </c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389134109</v>
      </c>
      <c r="K30" s="7">
        <v>17907035</v>
      </c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3">
        <f>SUM(J28:J30)</f>
        <v>499618661</v>
      </c>
      <c r="K31" s="53">
        <f>SUM(K28:K30)</f>
        <v>86848357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3">
        <f>IF(J27&gt;J31,J27-J31,0)</f>
        <v>0</v>
      </c>
      <c r="K32" s="53">
        <f>IF(K27&gt;K31,K27-K31,0)</f>
        <v>164588625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3">
        <f>IF(J31&gt;J27,J31-J27,0)</f>
        <v>334344576</v>
      </c>
      <c r="K33" s="53">
        <f>IF(K31&gt;K27,K31-K27,0)</f>
        <v>0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3"/>
      <c r="J34" s="263"/>
      <c r="K34" s="264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0</v>
      </c>
      <c r="K35" s="7">
        <v>0</v>
      </c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32809932</v>
      </c>
      <c r="K36" s="7">
        <v>36617441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2356</v>
      </c>
      <c r="K37" s="7">
        <v>0</v>
      </c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3">
        <f>SUM(J35:J37)</f>
        <v>32812288</v>
      </c>
      <c r="K38" s="53">
        <f>SUM(K35:K37)</f>
        <v>36617441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72759114</v>
      </c>
      <c r="K39" s="7">
        <v>32836430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293416</v>
      </c>
      <c r="K40" s="7">
        <v>10776796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245112</v>
      </c>
      <c r="K41" s="7">
        <v>263760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0</v>
      </c>
      <c r="K42" s="7">
        <v>0</v>
      </c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250390</v>
      </c>
      <c r="K43" s="7">
        <v>783889</v>
      </c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3">
        <f>SUM(J39:J43)</f>
        <v>73548032</v>
      </c>
      <c r="K44" s="53">
        <f>SUM(K39:K43)</f>
        <v>44660875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3">
        <f>IF(J44&gt;J38,J44-J38,0)</f>
        <v>40735744</v>
      </c>
      <c r="K46" s="53">
        <f>IF(K44&gt;K38,K44-K38,0)</f>
        <v>8043434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IF(J19-J20+J32-J33+J45-J46&gt;0,J19-J20+J32-J33+J45-J46,0)</f>
        <v>2943536</v>
      </c>
      <c r="K47" s="53">
        <f>IF(K19-K20+K32-K33+K45-K46&gt;0,K19-K20+K32-K33+K45-K46,0)</f>
        <v>24697389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60926274</v>
      </c>
      <c r="K49" s="7">
        <v>45883291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2943536</v>
      </c>
      <c r="K50" s="7">
        <v>24697389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0</v>
      </c>
      <c r="K51" s="7"/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4">
        <f>J49+J50-J51</f>
        <v>63869810</v>
      </c>
      <c r="K52" s="61">
        <f>K49+K50-K51</f>
        <v>70580680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1">
        <v>2</v>
      </c>
      <c r="J5" s="72" t="s">
        <v>283</v>
      </c>
      <c r="K5" s="72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3"/>
      <c r="J6" s="263"/>
      <c r="K6" s="264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198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3"/>
      <c r="J22" s="263"/>
      <c r="K22" s="264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3">
        <v>0</v>
      </c>
      <c r="J35" s="263"/>
      <c r="K35" s="264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7" sqref="A7:H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6384" width="9.140625" style="75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4"/>
    </row>
    <row r="2" spans="1:12" ht="15">
      <c r="A2" s="42"/>
      <c r="B2" s="73"/>
      <c r="C2" s="288" t="s">
        <v>282</v>
      </c>
      <c r="D2" s="288"/>
      <c r="E2" s="76">
        <v>41640</v>
      </c>
      <c r="F2" s="43" t="s">
        <v>250</v>
      </c>
      <c r="G2" s="289">
        <v>41729</v>
      </c>
      <c r="H2" s="290"/>
      <c r="I2" s="73"/>
      <c r="J2" s="73"/>
      <c r="K2" s="73"/>
      <c r="L2" s="77"/>
    </row>
    <row r="3" spans="1:11" ht="21.75">
      <c r="A3" s="291" t="s">
        <v>59</v>
      </c>
      <c r="B3" s="291"/>
      <c r="C3" s="291"/>
      <c r="D3" s="291"/>
      <c r="E3" s="291"/>
      <c r="F3" s="291"/>
      <c r="G3" s="291"/>
      <c r="H3" s="291"/>
      <c r="I3" s="80" t="s">
        <v>305</v>
      </c>
      <c r="J3" s="81" t="s">
        <v>150</v>
      </c>
      <c r="K3" s="81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3">
        <v>2</v>
      </c>
      <c r="J4" s="82" t="s">
        <v>283</v>
      </c>
      <c r="K4" s="82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164000000</v>
      </c>
      <c r="K5" s="45">
        <v>164000000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46">
        <v>16921764</v>
      </c>
      <c r="K6" s="46">
        <v>16921764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46">
        <v>7013358510</v>
      </c>
      <c r="K7" s="46">
        <v>7013808822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121977424</v>
      </c>
      <c r="K8" s="46">
        <v>493430671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377215029</v>
      </c>
      <c r="K9" s="46">
        <v>20277793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>
        <v>36150000</v>
      </c>
      <c r="K10" s="46">
        <v>36150000</v>
      </c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4">
        <v>10</v>
      </c>
      <c r="J14" s="78">
        <f>SUM(J5:J13)</f>
        <v>7729622727</v>
      </c>
      <c r="K14" s="78">
        <f>SUM(K5:K13)</f>
        <v>7744589050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/>
      <c r="K16" s="46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>
        <v>7729622727</v>
      </c>
      <c r="K23" s="45">
        <v>7744589050</v>
      </c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8">
        <v>19</v>
      </c>
      <c r="J24" s="79">
        <v>168272631</v>
      </c>
      <c r="K24" s="79">
        <v>159780843</v>
      </c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2014-04-30T06:23:40Z</cp:lastPrinted>
  <dcterms:created xsi:type="dcterms:W3CDTF">2008-10-17T11:51:54Z</dcterms:created>
  <dcterms:modified xsi:type="dcterms:W3CDTF">2014-04-30T12:28:35Z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