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<sst xmlns="http://schemas.openxmlformats.org/spreadsheetml/2006/main" count="415" uniqueCount="358">
  <si>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</si>
  <si>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</si>
  <si>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</si>
  <si>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</si>
  <si>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</si>
  <si>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</si>
  <si>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</si>
  <si>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</si>
  <si>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</si>
  <si>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</si>
  <si>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</si>
  <si>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</si>
  <si>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</si>
  <si>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</si>
  <si>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</si>
  <si>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</si>
  <si>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</si>
  <si>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</si>
  <si>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</si>
  <si>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</si>
  <si>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</si>
  <si>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</si>
  <si>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</si>
  <si>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</si>
  <si>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</si>
  <si>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</si>
  <si>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</si>
  <si>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</si>
  <si>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</si>
  <si>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</si>
  <si>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</si>
  <si>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</si>
  <si>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</si>
  <si>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</si>
  <si>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</si>
  <si>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</si>
  <si>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</si>
  <si>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</si>
  <si>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</si>
  <si>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</si>
  <si>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</si>
  <si>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</si>
  <si>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</si>
  <si>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</si>
  <si>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</si>
  <si>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</si>
  <si>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</si>
  <si>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</si>
  <si>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</si>
  <si>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</si>
  <si>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</si>
  <si>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</si>
  <si>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</si>
  <si>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</si>
  <si>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</si>
  <si>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</si>
  <si>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</si>
  <si>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</si>
  <si>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</si>
  <si>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</si>
  <si>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</si>
  <si>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</si>
  <si>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</si>
  <si>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</si>
  <si>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</si>
  <si>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</si>
  <si>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</si>
  <si>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</si>
  <si>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</si>
  <si>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</si>
  <si>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</si>
  <si>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</si>
  <si>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</si>
  <si>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</si>
  <si>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</si>
  <si>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</si>
  <si>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</si>
  <si>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</si>
  <si>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</si>
  <si>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</si>
  <si>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</si>
  <si>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</si>
  <si>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</si>
  <si>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</si>
  <si>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</si>
  <si>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</si>
  <si>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</si>
  <si>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</si>
  <si>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</si>
  <si>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</si>
  <si>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</si>
  <si>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</si>
  <si>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</si>
  <si>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</si>
  <si>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</si>
  <si>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</si>
  <si>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</si>
  <si>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</si>
  <si>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</si>
  <si>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</si>
  <si>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</si>
  <si>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</si>
  <si>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</si>
  <si>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</si>
  <si>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</si>
  <si>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</si>
  <si>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</si>
  <si>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</si>
  <si>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</si>
  <si>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</si>
  <si>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</si>
  <si>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</si>
  <si>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</si>
  <si>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</si>
  <si>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</si>
  <si>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</si>
  <si>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</si>
  <si>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</si>
  <si>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</si>
  <si>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</si>
  <si>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</si>
  <si>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</si>
  <si>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</si>
  <si>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</si>
  <si>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</si>
  <si>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</si>
  <si>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</si>
  <si>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</si>
  <si>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</si>
  <si>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</si>
  <si>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</si>
  <si>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</si>
  <si>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</si>
  <si>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</si>
  <si>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</si>
  <si>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</si>
  <si>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</si>
  <si>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</si>
  <si>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</si>
  <si>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</si>
  <si>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</si>
  <si>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</si>
  <si>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</si>
  <si>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</si>
  <si>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</si>
  <si>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</si>
  <si>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</si>
  <si>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</si>
  <si>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</si>
  <si>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</si>
  <si>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</si>
  <si>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</si>
  <si>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</si>
  <si>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</si>
  <si>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</si>
  <si>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</si>
  <si>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</si>
  <si>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</si>
  <si>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</si>
  <si>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</si>
  <si>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</si>
  <si>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</si>
  <si>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</si>
  <si>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</si>
  <si>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</si>
  <si>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</si>
  <si>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</si>
  <si>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</si>
  <si>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</si>
  <si>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</si>
  <si>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</si>
  <si>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</si>
  <si>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</si>
  <si>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</si>
  <si>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</si>
  <si>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</si>
  <si>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</si>
  <si>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</si>
  <si>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</si>
  <si>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</si>
  <si>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</si>
  <si>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</si>
  <si>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</si>
  <si>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</si>
  <si>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</si>
  <si>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</si>
  <si>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</si>
  <si>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</si>
  <si>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</si>
  <si>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</si>
  <si>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</si>
  <si>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</si>
  <si>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</si>
  <si>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</si>
  <si>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</si>
  <si>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</si>
  <si>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</si>
  <si>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</si>
  <si>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</si>
  <si>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</si>
  <si>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</si>
  <si>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</si>
  <si>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</si>
  <si>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</si>
  <si>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</si>
  <si>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</si>
  <si>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</si>
  <si>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</si>
  <si>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</si>
  <si>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</si>
  <si>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</si>
  <si>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</si>
  <si>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</si>
  <si>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</si>
  <si>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</si>
  <si>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</si>
  <si>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</si>
  <si>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</si>
  <si>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</si>
  <si>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</si>
  <si>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</si>
  <si>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</si>
  <si>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</si>
  <si>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</si>
  <si>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</si>
  <si>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</si>
  <si>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</si>
  <si>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</si>
  <si>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</si>
  <si>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</si>
  <si>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</si>
  <si>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</si>
  <si>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</si>
  <si>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</si>
  <si>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</si>
  <si>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</si>
  <si>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</si>
  <si>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</si>
  <si>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</si>
  <si>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</si>
  <si>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</si>
  <si>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</si>
  <si>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</si>
  <si>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</si>
  <si>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</si>
  <si>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</si>
  <si>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</si>
  <si>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</si>
  <si>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</si>
  <si>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</si>
  <si>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</si>
  <si>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</si>
  <si>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</si>
  <si>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</si>
  <si>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</si>
  <si>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</si>
  <si>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</si>
  <si>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</si>
  <si>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</si>
  <si>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</si>
  <si>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</si>
  <si>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</si>
  <si>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</si>
  <si>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</si>
  <si>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</si>
  <si>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</si>
  <si>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</si>
  <si>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</si>
  <si>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</si>
  <si>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</si>
  <si>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</si>
  <si>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</si>
  <si>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</si>
  <si>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</si>
  <si>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</si>
  <si>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</si>
  <si>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</si>
  <si>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</si>
  <si>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</si>
  <si>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</si>
  <si>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</si>
  <si>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</si>
  <si>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</si>
  <si>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</si>
  <si>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</si>
  <si>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</si>
  <si>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</si>
  <si>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</si>
  <si>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</si>
  <si>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</si>
  <si>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</si>
  <si>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</si>
  <si>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</si>
  <si>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</si>
  <si>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</si>
  <si>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</si>
  <si>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</si>
  <si>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</si>
  <si>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</si>
  <si>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</si>
  <si>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</si>
  <si>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</si>
  <si>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</si>
  <si>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</si>
  <si>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</si>
  <si>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</si>
  <si>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</si>
  <si>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</si>
  <si>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</si>
  <si>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</si>
  <si>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</si>
  <si>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</si>
  <si>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</si>
  <si>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</si>
  <si>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</si>
  <si>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</si>
  <si>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</si>
  <si>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</si>
  <si>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</si>
  <si>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</si>
  <si>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</si>
  <si>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</si>
  <si>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</si>
  <si>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31.12.2013.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</si>
  <si>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</si>
  <si>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</si>
  <si>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</si>
  <si>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</si>
  <si>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</si>
  <si>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</si>
  <si>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</si>
  <si>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</si>
  <si>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</si>
  <si>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7010</t>
  </si>
  <si>
    <t>DA</t>
  </si>
  <si>
    <t>TDR d.o.o.</t>
  </si>
  <si>
    <t>ROVINJ, OBALA VLADIMIRA NAZORA 1</t>
  </si>
  <si>
    <t>01773259</t>
  </si>
  <si>
    <t>ADRIA RESORTS d.o.o.</t>
  </si>
  <si>
    <t>HRVATSKI DUHANI d.d.</t>
  </si>
  <si>
    <t>ISTRAGRAFIKA d.d.</t>
  </si>
  <si>
    <t>INOVINE d.d.</t>
  </si>
  <si>
    <t>TVORNICA DUHANA ZAGREB d.d.</t>
  </si>
  <si>
    <t>01537733</t>
  </si>
  <si>
    <t>01744216</t>
  </si>
  <si>
    <t>03075290</t>
  </si>
  <si>
    <t>02330725</t>
  </si>
  <si>
    <t>03212785</t>
  </si>
  <si>
    <t xml:space="preserve">VIROVITICA, OSJEČKA 2 </t>
  </si>
  <si>
    <t>ZAGREB, DRAŠKOVIĆEVA 27</t>
  </si>
  <si>
    <t>Palinec Vitomir</t>
  </si>
  <si>
    <t>052 801 118</t>
  </si>
  <si>
    <t>052 811 284</t>
  </si>
  <si>
    <t>mr. Vlahović Ante</t>
  </si>
  <si>
    <t>stanje na dan 31.12.2013.</t>
  </si>
  <si>
    <t>u razdoblju 01.10.2013. do 31.12.2013.</t>
  </si>
  <si>
    <t>01.10.2013.</t>
  </si>
  <si>
    <t>Obveznik: ADRIS GRUPA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</si>
</sst>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5" zoomScaleSheetLayoutView="115" zoomScalePageLayoutView="0" workbookViewId="0" topLeftCell="A2">
      <selection activeCell="A40" sqref="A40:H4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1" t="s">
        <v>249</v>
      </c>
      <c r="B2" s="182"/>
      <c r="C2" s="182"/>
      <c r="D2" s="183"/>
      <c r="E2" s="120">
        <v>41548</v>
      </c>
      <c r="F2" s="12"/>
      <c r="G2" s="13" t="s">
        <v>250</v>
      </c>
      <c r="H2" s="120">
        <v>41639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4" t="s">
        <v>317</v>
      </c>
      <c r="B4" s="185"/>
      <c r="C4" s="185"/>
      <c r="D4" s="185"/>
      <c r="E4" s="185"/>
      <c r="F4" s="185"/>
      <c r="G4" s="185"/>
      <c r="H4" s="185"/>
      <c r="I4" s="186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324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7" t="s">
        <v>252</v>
      </c>
      <c r="B8" s="188"/>
      <c r="C8" s="150" t="s">
        <v>325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79"/>
      <c r="C10" s="150" t="s">
        <v>326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0"/>
      <c r="B11" s="17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327</v>
      </c>
      <c r="D12" s="176"/>
      <c r="E12" s="176"/>
      <c r="F12" s="176"/>
      <c r="G12" s="176"/>
      <c r="H12" s="176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7">
        <v>52210</v>
      </c>
      <c r="D14" s="178"/>
      <c r="E14" s="16"/>
      <c r="F14" s="152" t="s">
        <v>328</v>
      </c>
      <c r="G14" s="176"/>
      <c r="H14" s="176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329</v>
      </c>
      <c r="D16" s="176"/>
      <c r="E16" s="176"/>
      <c r="F16" s="176"/>
      <c r="G16" s="176"/>
      <c r="H16" s="176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2" t="s">
        <v>330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2" t="s">
        <v>331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374</v>
      </c>
      <c r="D22" s="152" t="s">
        <v>328</v>
      </c>
      <c r="E22" s="160"/>
      <c r="F22" s="161"/>
      <c r="G22" s="135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18</v>
      </c>
      <c r="D24" s="152" t="s">
        <v>332</v>
      </c>
      <c r="E24" s="160"/>
      <c r="F24" s="160"/>
      <c r="G24" s="161"/>
      <c r="H24" s="51" t="s">
        <v>261</v>
      </c>
      <c r="I24" s="122">
        <v>3945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334</v>
      </c>
      <c r="D26" s="25"/>
      <c r="E26" s="33"/>
      <c r="F26" s="24"/>
      <c r="G26" s="164" t="s">
        <v>263</v>
      </c>
      <c r="H26" s="136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2" t="s">
        <v>335</v>
      </c>
      <c r="B30" s="160"/>
      <c r="C30" s="160"/>
      <c r="D30" s="161"/>
      <c r="E30" s="152" t="s">
        <v>336</v>
      </c>
      <c r="F30" s="160"/>
      <c r="G30" s="161"/>
      <c r="H30" s="150" t="s">
        <v>337</v>
      </c>
      <c r="I30" s="151"/>
      <c r="J30" s="10"/>
      <c r="K30" s="10"/>
      <c r="L30" s="10"/>
    </row>
    <row r="31" spans="1:12" ht="12.75">
      <c r="A31" s="94"/>
      <c r="B31" s="22"/>
      <c r="C31" s="21"/>
      <c r="D31" s="162"/>
      <c r="E31" s="162"/>
      <c r="F31" s="162"/>
      <c r="G31" s="163"/>
      <c r="H31" s="16"/>
      <c r="I31" s="101"/>
      <c r="J31" s="10"/>
      <c r="K31" s="10"/>
      <c r="L31" s="10"/>
    </row>
    <row r="32" spans="1:12" ht="12.75">
      <c r="A32" s="152" t="s">
        <v>338</v>
      </c>
      <c r="B32" s="160"/>
      <c r="C32" s="160"/>
      <c r="D32" s="161"/>
      <c r="E32" s="152" t="s">
        <v>336</v>
      </c>
      <c r="F32" s="160"/>
      <c r="G32" s="161"/>
      <c r="H32" s="150" t="s">
        <v>343</v>
      </c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2" t="s">
        <v>339</v>
      </c>
      <c r="B34" s="160"/>
      <c r="C34" s="160"/>
      <c r="D34" s="161"/>
      <c r="E34" s="152" t="s">
        <v>348</v>
      </c>
      <c r="F34" s="160"/>
      <c r="G34" s="161"/>
      <c r="H34" s="150" t="s">
        <v>344</v>
      </c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2" t="s">
        <v>340</v>
      </c>
      <c r="B36" s="160"/>
      <c r="C36" s="160"/>
      <c r="D36" s="161"/>
      <c r="E36" s="152" t="s">
        <v>336</v>
      </c>
      <c r="F36" s="160"/>
      <c r="G36" s="161"/>
      <c r="H36" s="150" t="s">
        <v>345</v>
      </c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52" t="s">
        <v>341</v>
      </c>
      <c r="B38" s="160"/>
      <c r="C38" s="160"/>
      <c r="D38" s="161"/>
      <c r="E38" s="152" t="s">
        <v>349</v>
      </c>
      <c r="F38" s="160"/>
      <c r="G38" s="161"/>
      <c r="H38" s="150" t="s">
        <v>346</v>
      </c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2" t="s">
        <v>342</v>
      </c>
      <c r="B40" s="160"/>
      <c r="C40" s="160"/>
      <c r="D40" s="161"/>
      <c r="E40" s="152" t="s">
        <v>336</v>
      </c>
      <c r="F40" s="160"/>
      <c r="G40" s="161"/>
      <c r="H40" s="150" t="s">
        <v>347</v>
      </c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350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351</v>
      </c>
      <c r="D48" s="133"/>
      <c r="E48" s="134"/>
      <c r="F48" s="16"/>
      <c r="G48" s="51" t="s">
        <v>271</v>
      </c>
      <c r="H48" s="137" t="s">
        <v>352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330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353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4:D34 A32:I32 E36:G36 E40:G40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5" zoomScaleSheetLayoutView="115" zoomScalePageLayoutView="0" workbookViewId="0" topLeftCell="A3">
      <selection activeCell="A40" sqref="A40:H40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354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 t="s">
        <v>357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2.5">
      <c r="A4" s="204" t="s">
        <v>59</v>
      </c>
      <c r="B4" s="205"/>
      <c r="C4" s="205"/>
      <c r="D4" s="205"/>
      <c r="E4" s="205"/>
      <c r="F4" s="205"/>
      <c r="G4" s="205"/>
      <c r="H4" s="206"/>
      <c r="I4" s="58" t="s">
        <v>278</v>
      </c>
      <c r="J4" s="59" t="s">
        <v>319</v>
      </c>
      <c r="K4" s="60" t="s">
        <v>320</v>
      </c>
    </row>
    <row r="5" spans="1:11" ht="12.75">
      <c r="A5" s="189">
        <v>1</v>
      </c>
      <c r="B5" s="189"/>
      <c r="C5" s="189"/>
      <c r="D5" s="189"/>
      <c r="E5" s="189"/>
      <c r="F5" s="189"/>
      <c r="G5" s="189"/>
      <c r="H5" s="189"/>
      <c r="I5" s="57">
        <v>2</v>
      </c>
      <c r="J5" s="56">
        <v>3</v>
      </c>
      <c r="K5" s="56">
        <v>4</v>
      </c>
    </row>
    <row r="6" spans="1:11" ht="12.7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2"/>
    </row>
    <row r="7" spans="1:11" ht="12.75">
      <c r="A7" s="193" t="s">
        <v>60</v>
      </c>
      <c r="B7" s="194"/>
      <c r="C7" s="194"/>
      <c r="D7" s="194"/>
      <c r="E7" s="194"/>
      <c r="F7" s="194"/>
      <c r="G7" s="194"/>
      <c r="H7" s="195"/>
      <c r="I7" s="3">
        <v>1</v>
      </c>
      <c r="J7" s="6"/>
      <c r="K7" s="6"/>
    </row>
    <row r="8" spans="1:11" ht="12.75">
      <c r="A8" s="196" t="s">
        <v>13</v>
      </c>
      <c r="B8" s="197"/>
      <c r="C8" s="197"/>
      <c r="D8" s="197"/>
      <c r="E8" s="197"/>
      <c r="F8" s="197"/>
      <c r="G8" s="197"/>
      <c r="H8" s="198"/>
      <c r="I8" s="1">
        <v>2</v>
      </c>
      <c r="J8" s="53">
        <f>J9+J16+J26+J35+J39</f>
        <v>3913210332</v>
      </c>
      <c r="K8" s="53">
        <f>K9+K16+K26+K35+K39</f>
        <v>3951874097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3">
        <f>SUM(J10:J15)</f>
        <v>162972704</v>
      </c>
      <c r="K9" s="53">
        <f>SUM(K10:K15)</f>
        <v>167598127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0</v>
      </c>
      <c r="K10" s="7">
        <v>0</v>
      </c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24321691</v>
      </c>
      <c r="K11" s="7">
        <v>28808855</v>
      </c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130815030</v>
      </c>
      <c r="K12" s="7">
        <v>130815030</v>
      </c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>
        <v>130555</v>
      </c>
      <c r="K13" s="7">
        <v>225869</v>
      </c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2946060</v>
      </c>
      <c r="K14" s="7">
        <v>3072061</v>
      </c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>
        <v>4759368</v>
      </c>
      <c r="K15" s="7">
        <v>4676312</v>
      </c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3">
        <f>SUM(J17:J25)</f>
        <v>3458076247</v>
      </c>
      <c r="K16" s="53">
        <f>SUM(K17:K25)</f>
        <v>3500415514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354109421</v>
      </c>
      <c r="K17" s="7">
        <v>343215787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2082481626</v>
      </c>
      <c r="K18" s="7">
        <v>2161994842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487957939</v>
      </c>
      <c r="K19" s="7">
        <v>404163603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68182569</v>
      </c>
      <c r="K20" s="7">
        <v>69191445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>
        <v>0</v>
      </c>
      <c r="K21" s="7">
        <v>0</v>
      </c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58911627</v>
      </c>
      <c r="K22" s="7">
        <v>19305772</v>
      </c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301881756</v>
      </c>
      <c r="K23" s="7">
        <v>400731588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25020041</v>
      </c>
      <c r="K24" s="7">
        <v>26170311</v>
      </c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79531268</v>
      </c>
      <c r="K25" s="7">
        <v>75642166</v>
      </c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3">
        <f>SUM(J27:J34)</f>
        <v>165016243</v>
      </c>
      <c r="K26" s="53">
        <f>SUM(K27:K34)</f>
        <v>179538367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0</v>
      </c>
      <c r="K27" s="7">
        <v>0</v>
      </c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>
        <v>0</v>
      </c>
      <c r="K28" s="7">
        <v>0</v>
      </c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158124035</v>
      </c>
      <c r="K29" s="7">
        <v>175156784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>
        <v>0</v>
      </c>
      <c r="K30" s="7">
        <v>0</v>
      </c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0</v>
      </c>
      <c r="K31" s="7">
        <v>0</v>
      </c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6892208</v>
      </c>
      <c r="K32" s="7">
        <v>4381583</v>
      </c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>
        <v>0</v>
      </c>
      <c r="K33" s="7">
        <v>0</v>
      </c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>
        <v>0</v>
      </c>
      <c r="K34" s="7">
        <v>0</v>
      </c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3">
        <f>SUM(J36:J38)</f>
        <v>183692</v>
      </c>
      <c r="K35" s="53">
        <f>SUM(K36:K38)</f>
        <v>123105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>
        <v>0</v>
      </c>
      <c r="K36" s="7">
        <v>0</v>
      </c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>
        <v>143995</v>
      </c>
      <c r="K37" s="7">
        <v>123105</v>
      </c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>
        <v>39697</v>
      </c>
      <c r="K38" s="7">
        <v>0</v>
      </c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126961446</v>
      </c>
      <c r="K39" s="7">
        <v>104198984</v>
      </c>
    </row>
    <row r="40" spans="1:11" ht="12.75">
      <c r="A40" s="196" t="s">
        <v>240</v>
      </c>
      <c r="B40" s="197"/>
      <c r="C40" s="197"/>
      <c r="D40" s="197"/>
      <c r="E40" s="197"/>
      <c r="F40" s="197"/>
      <c r="G40" s="197"/>
      <c r="H40" s="198"/>
      <c r="I40" s="1">
        <v>34</v>
      </c>
      <c r="J40" s="53">
        <f>J41+J49+J56+J64</f>
        <v>5044390229</v>
      </c>
      <c r="K40" s="53">
        <f>K41+K49+K56+K64</f>
        <v>5560922109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3">
        <f>SUM(J42:J48)</f>
        <v>724414794</v>
      </c>
      <c r="K41" s="53">
        <f>SUM(K42:K48)</f>
        <v>841101324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315905906</v>
      </c>
      <c r="K42" s="7">
        <v>259249429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185051056</v>
      </c>
      <c r="K43" s="7">
        <v>288345442</v>
      </c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74915513</v>
      </c>
      <c r="K44" s="7">
        <v>137935052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143277246</v>
      </c>
      <c r="K45" s="7">
        <v>153999239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5262936</v>
      </c>
      <c r="K46" s="7">
        <v>1572162</v>
      </c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>
        <v>2137</v>
      </c>
      <c r="K47" s="7">
        <v>0</v>
      </c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>
        <v>0</v>
      </c>
      <c r="K48" s="7">
        <v>0</v>
      </c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3">
        <f>SUM(J50:J55)</f>
        <v>1084003700</v>
      </c>
      <c r="K49" s="53">
        <f>SUM(K50:K55)</f>
        <v>1205598452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0</v>
      </c>
      <c r="K50" s="7">
        <v>0</v>
      </c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380826515</v>
      </c>
      <c r="K51" s="7">
        <v>373565881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>
        <v>176793337</v>
      </c>
      <c r="K52" s="7">
        <v>223256749</v>
      </c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1620067</v>
      </c>
      <c r="K53" s="7">
        <v>1732236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117083091</v>
      </c>
      <c r="K54" s="7">
        <v>83615676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407680690</v>
      </c>
      <c r="K55" s="7">
        <v>523427910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3">
        <f>SUM(J57:J63)</f>
        <v>3175045461</v>
      </c>
      <c r="K56" s="53">
        <f>SUM(K57:K63)</f>
        <v>3468339042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>
        <v>0</v>
      </c>
      <c r="K57" s="7">
        <v>0</v>
      </c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>
        <v>0</v>
      </c>
      <c r="K58" s="7">
        <v>0</v>
      </c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>
        <v>0</v>
      </c>
      <c r="K59" s="7">
        <v>0</v>
      </c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>
        <v>0</v>
      </c>
      <c r="K60" s="7">
        <v>40289552</v>
      </c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350440815</v>
      </c>
      <c r="K61" s="7">
        <v>308292273</v>
      </c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2791816125</v>
      </c>
      <c r="K62" s="7">
        <v>3089502246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32788521</v>
      </c>
      <c r="K63" s="7">
        <v>30254971</v>
      </c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60926274</v>
      </c>
      <c r="K64" s="7">
        <v>45883291</v>
      </c>
    </row>
    <row r="65" spans="1:11" ht="12.75">
      <c r="A65" s="196" t="s">
        <v>56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>
        <v>21259720</v>
      </c>
      <c r="K65" s="7">
        <v>10442637</v>
      </c>
    </row>
    <row r="66" spans="1:11" ht="12.75">
      <c r="A66" s="196" t="s">
        <v>241</v>
      </c>
      <c r="B66" s="197"/>
      <c r="C66" s="197"/>
      <c r="D66" s="197"/>
      <c r="E66" s="197"/>
      <c r="F66" s="197"/>
      <c r="G66" s="197"/>
      <c r="H66" s="198"/>
      <c r="I66" s="1">
        <v>60</v>
      </c>
      <c r="J66" s="53">
        <f>J7+J8+J40+J65</f>
        <v>8978860281</v>
      </c>
      <c r="K66" s="53">
        <f>K7+K8+K40+K65</f>
        <v>9523238843</v>
      </c>
    </row>
    <row r="67" spans="1:11" ht="12.75">
      <c r="A67" s="210" t="s">
        <v>91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/>
      <c r="K67" s="8"/>
    </row>
    <row r="68" spans="1:11" ht="12.75">
      <c r="A68" s="213" t="s">
        <v>58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3" t="s">
        <v>191</v>
      </c>
      <c r="B69" s="194"/>
      <c r="C69" s="194"/>
      <c r="D69" s="194"/>
      <c r="E69" s="194"/>
      <c r="F69" s="194"/>
      <c r="G69" s="194"/>
      <c r="H69" s="195"/>
      <c r="I69" s="3">
        <v>62</v>
      </c>
      <c r="J69" s="54">
        <f>J70+J71+J72+J78+J79+J82+J85</f>
        <v>7669308370</v>
      </c>
      <c r="K69" s="54">
        <f>K70+K71+K72+K78+K79+K82+K85</f>
        <v>7912360808.26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164000000</v>
      </c>
      <c r="K70" s="7">
        <v>164000000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>
        <v>16921764</v>
      </c>
      <c r="K71" s="7">
        <v>16921764.26</v>
      </c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3">
        <f>J73+J74-J75+J76+J77</f>
        <v>6631753465</v>
      </c>
      <c r="K72" s="53">
        <f>K73+K74-K75+K76+K77</f>
        <v>7400140514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12448675</v>
      </c>
      <c r="K73" s="7">
        <v>12448675</v>
      </c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41459113</v>
      </c>
      <c r="K74" s="7">
        <v>41459113</v>
      </c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41459113</v>
      </c>
      <c r="K75" s="7">
        <v>41459113</v>
      </c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>
        <v>6336892335</v>
      </c>
      <c r="K76" s="7">
        <v>7083738148</v>
      </c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282412455</v>
      </c>
      <c r="K77" s="7">
        <v>303953691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36150000</v>
      </c>
      <c r="K78" s="7">
        <v>36150000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3">
        <f>J80-J81</f>
        <v>115352924</v>
      </c>
      <c r="K79" s="53">
        <f>K80-K81</f>
        <v>121977424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115352924</v>
      </c>
      <c r="K80" s="7">
        <v>121977424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>
        <v>0</v>
      </c>
      <c r="K81" s="7">
        <v>0</v>
      </c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3">
        <f>J83-J84</f>
        <v>496069794</v>
      </c>
      <c r="K82" s="53">
        <f>K83-K84</f>
        <v>4844804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496069794</v>
      </c>
      <c r="K83" s="7">
        <v>4844804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0</v>
      </c>
      <c r="K84" s="7">
        <v>0</v>
      </c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>
        <v>209060423</v>
      </c>
      <c r="K85" s="7">
        <v>168326302</v>
      </c>
    </row>
    <row r="86" spans="1:11" ht="12.75">
      <c r="A86" s="196" t="s">
        <v>19</v>
      </c>
      <c r="B86" s="197"/>
      <c r="C86" s="197"/>
      <c r="D86" s="197"/>
      <c r="E86" s="197"/>
      <c r="F86" s="197"/>
      <c r="G86" s="197"/>
      <c r="H86" s="198"/>
      <c r="I86" s="1">
        <v>79</v>
      </c>
      <c r="J86" s="53">
        <f>SUM(J87:J89)</f>
        <v>237876402</v>
      </c>
      <c r="K86" s="53">
        <f>SUM(K87:K89)</f>
        <v>257462435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48428285</v>
      </c>
      <c r="K87" s="7">
        <v>49137402</v>
      </c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>
        <v>0</v>
      </c>
      <c r="K88" s="7">
        <v>0</v>
      </c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189448117</v>
      </c>
      <c r="K89" s="7">
        <v>208325033</v>
      </c>
    </row>
    <row r="90" spans="1:11" ht="12.75">
      <c r="A90" s="196" t="s">
        <v>20</v>
      </c>
      <c r="B90" s="197"/>
      <c r="C90" s="197"/>
      <c r="D90" s="197"/>
      <c r="E90" s="197"/>
      <c r="F90" s="197"/>
      <c r="G90" s="197"/>
      <c r="H90" s="198"/>
      <c r="I90" s="1">
        <v>83</v>
      </c>
      <c r="J90" s="53">
        <f>SUM(J91:J99)</f>
        <v>76442213</v>
      </c>
      <c r="K90" s="53">
        <f>SUM(K91:K99)</f>
        <v>94681878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>
        <v>0</v>
      </c>
      <c r="K91" s="7">
        <v>0</v>
      </c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38585624</v>
      </c>
      <c r="K92" s="7">
        <v>61909719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20456138</v>
      </c>
      <c r="K93" s="7">
        <v>15721151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>
        <v>0</v>
      </c>
      <c r="K94" s="7">
        <v>0</v>
      </c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>
        <v>0</v>
      </c>
      <c r="K95" s="7">
        <v>0</v>
      </c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>
        <v>0</v>
      </c>
      <c r="K96" s="7">
        <v>0</v>
      </c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>
        <v>0</v>
      </c>
      <c r="K97" s="7">
        <v>0</v>
      </c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>
        <v>50143</v>
      </c>
      <c r="K98" s="7">
        <v>36888</v>
      </c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>
        <v>17350308</v>
      </c>
      <c r="K99" s="7">
        <v>17014120</v>
      </c>
    </row>
    <row r="100" spans="1:11" ht="12.75">
      <c r="A100" s="196" t="s">
        <v>21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53">
        <f>SUM(J101:J112)</f>
        <v>915760785</v>
      </c>
      <c r="K100" s="53">
        <f>SUM(K101:K112)</f>
        <v>1194914282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0</v>
      </c>
      <c r="K101" s="7">
        <v>0</v>
      </c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7354972</v>
      </c>
      <c r="K102" s="7">
        <v>7444666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336084128</v>
      </c>
      <c r="K103" s="7">
        <v>329006921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6806833</v>
      </c>
      <c r="K104" s="7">
        <v>27204618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314942197</v>
      </c>
      <c r="K105" s="7">
        <v>191713954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>
        <v>0</v>
      </c>
      <c r="K106" s="7">
        <v>0</v>
      </c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>
        <v>4617021</v>
      </c>
      <c r="K107" s="7">
        <v>4842943</v>
      </c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49782774</v>
      </c>
      <c r="K108" s="7">
        <v>48307872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166155209</v>
      </c>
      <c r="K109" s="7">
        <v>542780143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12986640</v>
      </c>
      <c r="K110" s="7">
        <v>25697281</v>
      </c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>
        <v>0</v>
      </c>
      <c r="K111" s="7">
        <v>0</v>
      </c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17031011</v>
      </c>
      <c r="K112" s="7">
        <v>17915884</v>
      </c>
    </row>
    <row r="113" spans="1:11" ht="12.75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>
        <v>79472511</v>
      </c>
      <c r="K113" s="7">
        <v>63819440</v>
      </c>
    </row>
    <row r="114" spans="1:11" ht="12.75">
      <c r="A114" s="196" t="s">
        <v>25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53">
        <f>J69+J86+J90+J100+J113</f>
        <v>8978860281</v>
      </c>
      <c r="K114" s="53">
        <f>K69+K86+K90+K100+K113</f>
        <v>9523238843.26</v>
      </c>
    </row>
    <row r="115" spans="1:11" ht="12.75">
      <c r="A115" s="221" t="s">
        <v>57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/>
      <c r="K115" s="8"/>
    </row>
    <row r="116" spans="1:11" ht="12.75">
      <c r="A116" s="213" t="s">
        <v>310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193" t="s">
        <v>186</v>
      </c>
      <c r="B117" s="194"/>
      <c r="C117" s="194"/>
      <c r="D117" s="194"/>
      <c r="E117" s="194"/>
      <c r="F117" s="194"/>
      <c r="G117" s="194"/>
      <c r="H117" s="194"/>
      <c r="I117" s="227"/>
      <c r="J117" s="227"/>
      <c r="K117" s="228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v>7460247947</v>
      </c>
      <c r="K118" s="7">
        <v>7744034506</v>
      </c>
    </row>
    <row r="119" spans="1:11" ht="12.75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>
        <v>209060423</v>
      </c>
      <c r="K119" s="8">
        <v>168326302</v>
      </c>
    </row>
    <row r="120" spans="1:11" ht="12.75">
      <c r="A120" s="232" t="s">
        <v>311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5" zoomScaleSheetLayoutView="115" zoomScalePageLayoutView="0" workbookViewId="0" topLeftCell="A32">
      <selection activeCell="A40" sqref="A40:H4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9" t="s"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43" t="s">
        <v>355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4" t="s">
        <v>357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3.25">
      <c r="A4" s="235" t="s">
        <v>59</v>
      </c>
      <c r="B4" s="235"/>
      <c r="C4" s="235"/>
      <c r="D4" s="235"/>
      <c r="E4" s="235"/>
      <c r="F4" s="235"/>
      <c r="G4" s="235"/>
      <c r="H4" s="235"/>
      <c r="I4" s="58" t="s">
        <v>279</v>
      </c>
      <c r="J4" s="236" t="s">
        <v>319</v>
      </c>
      <c r="K4" s="236"/>
      <c r="L4" s="236" t="s">
        <v>320</v>
      </c>
      <c r="M4" s="236"/>
    </row>
    <row r="5" spans="1:13" ht="22.5">
      <c r="A5" s="235"/>
      <c r="B5" s="235"/>
      <c r="C5" s="235"/>
      <c r="D5" s="235"/>
      <c r="E5" s="235"/>
      <c r="F5" s="235"/>
      <c r="G5" s="235"/>
      <c r="H5" s="23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3" t="s">
        <v>26</v>
      </c>
      <c r="B7" s="194"/>
      <c r="C7" s="194"/>
      <c r="D7" s="194"/>
      <c r="E7" s="194"/>
      <c r="F7" s="194"/>
      <c r="G7" s="194"/>
      <c r="H7" s="195"/>
      <c r="I7" s="3">
        <v>111</v>
      </c>
      <c r="J7" s="54">
        <f>SUM(J8:J9)</f>
        <v>0</v>
      </c>
      <c r="K7" s="54">
        <f>SUM(K8:K9)</f>
        <v>611683354</v>
      </c>
      <c r="L7" s="54">
        <f>SUM(L8:L9)</f>
        <v>0</v>
      </c>
      <c r="M7" s="54">
        <f>SUM(M8:M9)</f>
        <v>563574660</v>
      </c>
    </row>
    <row r="8" spans="1:13" ht="12.75">
      <c r="A8" s="196" t="s">
        <v>152</v>
      </c>
      <c r="B8" s="197"/>
      <c r="C8" s="197"/>
      <c r="D8" s="197"/>
      <c r="E8" s="197"/>
      <c r="F8" s="197"/>
      <c r="G8" s="197"/>
      <c r="H8" s="198"/>
      <c r="I8" s="1">
        <v>112</v>
      </c>
      <c r="J8" s="7"/>
      <c r="K8" s="7">
        <v>582308094</v>
      </c>
      <c r="L8" s="7"/>
      <c r="M8" s="7">
        <v>516250144</v>
      </c>
    </row>
    <row r="9" spans="1:13" ht="12.75">
      <c r="A9" s="196" t="s">
        <v>103</v>
      </c>
      <c r="B9" s="197"/>
      <c r="C9" s="197"/>
      <c r="D9" s="197"/>
      <c r="E9" s="197"/>
      <c r="F9" s="197"/>
      <c r="G9" s="197"/>
      <c r="H9" s="198"/>
      <c r="I9" s="1">
        <v>113</v>
      </c>
      <c r="J9" s="7"/>
      <c r="K9" s="7">
        <v>29375260</v>
      </c>
      <c r="L9" s="7"/>
      <c r="M9" s="7">
        <v>47324516</v>
      </c>
    </row>
    <row r="10" spans="1:13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1">
        <v>114</v>
      </c>
      <c r="J10" s="53">
        <f>J11+J12+J16+J20+J21+J22+J25+J26</f>
        <v>0</v>
      </c>
      <c r="K10" s="53">
        <f>K11+K12+K16+K20+K21+K22+K25+K26</f>
        <v>712486638</v>
      </c>
      <c r="L10" s="53">
        <f>L11+L12+L16+L20+L21+L22+L25+L26</f>
        <v>0</v>
      </c>
      <c r="M10" s="53">
        <f>M11+M12+M16+M20+M21+M22+M25+M26</f>
        <v>615939986</v>
      </c>
    </row>
    <row r="11" spans="1:13" ht="12.75">
      <c r="A11" s="196" t="s">
        <v>104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/>
      <c r="K11" s="7">
        <v>-18464337</v>
      </c>
      <c r="L11" s="7"/>
      <c r="M11" s="7">
        <v>-35092214</v>
      </c>
    </row>
    <row r="12" spans="1:13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1">
        <v>116</v>
      </c>
      <c r="J12" s="53">
        <f>SUM(J13:J15)</f>
        <v>0</v>
      </c>
      <c r="K12" s="53">
        <f>SUM(K13:K15)</f>
        <v>325935261</v>
      </c>
      <c r="L12" s="53">
        <f>SUM(L13:L15)</f>
        <v>0</v>
      </c>
      <c r="M12" s="53">
        <f>SUM(M13:M15)</f>
        <v>376033993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/>
      <c r="K13" s="7">
        <v>93561717</v>
      </c>
      <c r="L13" s="7"/>
      <c r="M13" s="7">
        <v>128146257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/>
      <c r="K14" s="7">
        <v>124241396</v>
      </c>
      <c r="L14" s="7"/>
      <c r="M14" s="7">
        <v>120286404</v>
      </c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/>
      <c r="K15" s="7">
        <v>108132148</v>
      </c>
      <c r="L15" s="7"/>
      <c r="M15" s="7">
        <v>127601332</v>
      </c>
    </row>
    <row r="16" spans="1:13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1">
        <v>120</v>
      </c>
      <c r="J16" s="53">
        <f>SUM(J17:J19)</f>
        <v>0</v>
      </c>
      <c r="K16" s="53">
        <f>SUM(K17:K19)</f>
        <v>111907845</v>
      </c>
      <c r="L16" s="53">
        <f>SUM(L17:L19)</f>
        <v>0</v>
      </c>
      <c r="M16" s="53">
        <f>SUM(M17:M19)</f>
        <v>132985024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/>
      <c r="K17" s="7">
        <v>62100873</v>
      </c>
      <c r="L17" s="7"/>
      <c r="M17" s="7">
        <v>75542069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/>
      <c r="K18" s="7">
        <v>34029386</v>
      </c>
      <c r="L18" s="7"/>
      <c r="M18" s="7">
        <v>38540736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/>
      <c r="K19" s="7">
        <v>15777586</v>
      </c>
      <c r="L19" s="7"/>
      <c r="M19" s="7">
        <v>18902219</v>
      </c>
    </row>
    <row r="20" spans="1:13" ht="12.75">
      <c r="A20" s="196" t="s">
        <v>105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/>
      <c r="K20" s="7">
        <v>182455275</v>
      </c>
      <c r="L20" s="7"/>
      <c r="M20" s="7">
        <v>84597367</v>
      </c>
    </row>
    <row r="21" spans="1:13" ht="12.75">
      <c r="A21" s="196" t="s">
        <v>106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/>
      <c r="K21" s="7">
        <v>30323508</v>
      </c>
      <c r="L21" s="7"/>
      <c r="M21" s="7">
        <v>36294533</v>
      </c>
    </row>
    <row r="22" spans="1:13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1">
        <v>126</v>
      </c>
      <c r="J22" s="53">
        <f>SUM(J23:J24)</f>
        <v>0</v>
      </c>
      <c r="K22" s="53">
        <f>SUM(K23:K24)</f>
        <v>-7098561</v>
      </c>
      <c r="L22" s="53">
        <f>SUM(L23:L24)</f>
        <v>0</v>
      </c>
      <c r="M22" s="53">
        <f>SUM(M23:M24)</f>
        <v>1361248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>
        <v>646240</v>
      </c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>
        <v>-7744801</v>
      </c>
      <c r="L24" s="7"/>
      <c r="M24" s="7">
        <v>1361248</v>
      </c>
    </row>
    <row r="25" spans="1:13" ht="12.75">
      <c r="A25" s="196" t="s">
        <v>107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/>
      <c r="K25" s="7">
        <v>37365210</v>
      </c>
      <c r="L25" s="7"/>
      <c r="M25" s="7">
        <v>4639048</v>
      </c>
    </row>
    <row r="26" spans="1:13" ht="12.75">
      <c r="A26" s="196" t="s">
        <v>50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/>
      <c r="K26" s="7">
        <v>50062437</v>
      </c>
      <c r="L26" s="7"/>
      <c r="M26" s="7">
        <v>15120987</v>
      </c>
    </row>
    <row r="27" spans="1:13" ht="12.75">
      <c r="A27" s="196" t="s">
        <v>213</v>
      </c>
      <c r="B27" s="197"/>
      <c r="C27" s="197"/>
      <c r="D27" s="197"/>
      <c r="E27" s="197"/>
      <c r="F27" s="197"/>
      <c r="G27" s="197"/>
      <c r="H27" s="198"/>
      <c r="I27" s="1">
        <v>131</v>
      </c>
      <c r="J27" s="53">
        <f>SUM(J28:J32)</f>
        <v>0</v>
      </c>
      <c r="K27" s="53">
        <f>SUM(K28:K32)</f>
        <v>154375184</v>
      </c>
      <c r="L27" s="53">
        <f>SUM(L28:L32)</f>
        <v>0</v>
      </c>
      <c r="M27" s="53">
        <f>SUM(M28:M32)</f>
        <v>86369086</v>
      </c>
    </row>
    <row r="28" spans="1:13" ht="12.75">
      <c r="A28" s="196" t="s">
        <v>227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/>
      <c r="K28" s="7">
        <v>0</v>
      </c>
      <c r="L28" s="7"/>
      <c r="M28" s="7">
        <v>0</v>
      </c>
    </row>
    <row r="29" spans="1:13" ht="12.75">
      <c r="A29" s="196" t="s">
        <v>155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/>
      <c r="K29" s="7">
        <v>129193256</v>
      </c>
      <c r="L29" s="7"/>
      <c r="M29" s="7">
        <v>86306936</v>
      </c>
    </row>
    <row r="30" spans="1:13" ht="12.75">
      <c r="A30" s="196" t="s">
        <v>139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196" t="s">
        <v>223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/>
      <c r="K31" s="7">
        <v>25181000</v>
      </c>
      <c r="L31" s="7"/>
      <c r="M31" s="7">
        <v>0</v>
      </c>
    </row>
    <row r="32" spans="1:13" ht="12.75">
      <c r="A32" s="196" t="s">
        <v>140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/>
      <c r="K32" s="7">
        <v>928</v>
      </c>
      <c r="L32" s="7"/>
      <c r="M32" s="7">
        <v>62150</v>
      </c>
    </row>
    <row r="33" spans="1:13" ht="12.75">
      <c r="A33" s="196" t="s">
        <v>214</v>
      </c>
      <c r="B33" s="197"/>
      <c r="C33" s="197"/>
      <c r="D33" s="197"/>
      <c r="E33" s="197"/>
      <c r="F33" s="197"/>
      <c r="G33" s="197"/>
      <c r="H33" s="198"/>
      <c r="I33" s="1">
        <v>137</v>
      </c>
      <c r="J33" s="53">
        <f>SUM(J34:J37)</f>
        <v>0</v>
      </c>
      <c r="K33" s="53">
        <f>SUM(K34:K37)</f>
        <v>64736912</v>
      </c>
      <c r="L33" s="53">
        <f>SUM(L34:L37)</f>
        <v>0</v>
      </c>
      <c r="M33" s="53">
        <f>SUM(M34:M37)</f>
        <v>53960315</v>
      </c>
    </row>
    <row r="34" spans="1:13" ht="12.75">
      <c r="A34" s="196" t="s">
        <v>66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/>
      <c r="K34" s="7">
        <v>0</v>
      </c>
      <c r="L34" s="7"/>
      <c r="M34" s="7">
        <v>0</v>
      </c>
    </row>
    <row r="35" spans="1:13" ht="12.75">
      <c r="A35" s="196" t="s">
        <v>65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/>
      <c r="K35" s="7">
        <v>8714179</v>
      </c>
      <c r="L35" s="7"/>
      <c r="M35" s="7">
        <v>7807049</v>
      </c>
    </row>
    <row r="36" spans="1:13" ht="12.75">
      <c r="A36" s="196" t="s">
        <v>224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/>
      <c r="K36" s="7">
        <v>56010816</v>
      </c>
      <c r="L36" s="7"/>
      <c r="M36" s="7">
        <v>46070665</v>
      </c>
    </row>
    <row r="37" spans="1:13" ht="12.75">
      <c r="A37" s="196" t="s">
        <v>67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/>
      <c r="K37" s="7">
        <v>11917</v>
      </c>
      <c r="L37" s="7"/>
      <c r="M37" s="7">
        <v>82601</v>
      </c>
    </row>
    <row r="38" spans="1:13" ht="12.75">
      <c r="A38" s="196" t="s">
        <v>195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/>
      <c r="K38" s="7">
        <v>24132739</v>
      </c>
      <c r="L38" s="7"/>
      <c r="M38" s="7">
        <v>23685360</v>
      </c>
    </row>
    <row r="39" spans="1:13" ht="12.75">
      <c r="A39" s="196" t="s">
        <v>196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/>
      <c r="K39" s="7">
        <v>0</v>
      </c>
      <c r="L39" s="7"/>
      <c r="M39" s="7">
        <v>0</v>
      </c>
    </row>
    <row r="40" spans="1:13" ht="12.75">
      <c r="A40" s="196" t="s">
        <v>225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/>
      <c r="K40" s="7">
        <v>0</v>
      </c>
      <c r="L40" s="7"/>
      <c r="M40" s="7">
        <v>0</v>
      </c>
    </row>
    <row r="41" spans="1:13" ht="12.75">
      <c r="A41" s="196" t="s">
        <v>226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/>
      <c r="K41" s="7">
        <v>0</v>
      </c>
      <c r="L41" s="7"/>
      <c r="M41" s="7">
        <v>0</v>
      </c>
    </row>
    <row r="42" spans="1:13" ht="12.75">
      <c r="A42" s="196" t="s">
        <v>215</v>
      </c>
      <c r="B42" s="197"/>
      <c r="C42" s="197"/>
      <c r="D42" s="197"/>
      <c r="E42" s="197"/>
      <c r="F42" s="197"/>
      <c r="G42" s="197"/>
      <c r="H42" s="198"/>
      <c r="I42" s="1">
        <v>146</v>
      </c>
      <c r="J42" s="53">
        <f>J7+J27+J38+J40</f>
        <v>0</v>
      </c>
      <c r="K42" s="53">
        <f>K7+K27+K38+K40</f>
        <v>790191277</v>
      </c>
      <c r="L42" s="53">
        <f>L7+L27+L38+L40</f>
        <v>0</v>
      </c>
      <c r="M42" s="53">
        <f>M7+M27+M38+M40</f>
        <v>673629106</v>
      </c>
    </row>
    <row r="43" spans="1:13" ht="12.75">
      <c r="A43" s="196" t="s">
        <v>216</v>
      </c>
      <c r="B43" s="197"/>
      <c r="C43" s="197"/>
      <c r="D43" s="197"/>
      <c r="E43" s="197"/>
      <c r="F43" s="197"/>
      <c r="G43" s="197"/>
      <c r="H43" s="198"/>
      <c r="I43" s="1">
        <v>147</v>
      </c>
      <c r="J43" s="53">
        <f>J10+J33+J39+J41</f>
        <v>0</v>
      </c>
      <c r="K43" s="53">
        <f>K10+K33+K39+K41</f>
        <v>777223550</v>
      </c>
      <c r="L43" s="53">
        <f>L10+L33+L39+L41</f>
        <v>0</v>
      </c>
      <c r="M43" s="53">
        <f>M10+M33+M39+M41</f>
        <v>669900301</v>
      </c>
    </row>
    <row r="44" spans="1:13" ht="12.75">
      <c r="A44" s="196" t="s">
        <v>236</v>
      </c>
      <c r="B44" s="197"/>
      <c r="C44" s="197"/>
      <c r="D44" s="197"/>
      <c r="E44" s="197"/>
      <c r="F44" s="197"/>
      <c r="G44" s="197"/>
      <c r="H44" s="198"/>
      <c r="I44" s="1">
        <v>148</v>
      </c>
      <c r="J44" s="53">
        <f>J42-J43</f>
        <v>0</v>
      </c>
      <c r="K44" s="53">
        <f>K42-K43</f>
        <v>12967727</v>
      </c>
      <c r="L44" s="53">
        <f>L42-L43</f>
        <v>0</v>
      </c>
      <c r="M44" s="53">
        <f>M42-M43</f>
        <v>3728805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0</v>
      </c>
      <c r="K45" s="53">
        <f>IF(K42&gt;K43,K42-K43,0)</f>
        <v>12967727</v>
      </c>
      <c r="L45" s="53">
        <f>IF(L42&gt;L43,L42-L43,0)</f>
        <v>0</v>
      </c>
      <c r="M45" s="53">
        <f>IF(M42&gt;M43,M42-M43,0)</f>
        <v>3728805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6" t="s">
        <v>217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/>
      <c r="K47" s="7">
        <v>-38835585</v>
      </c>
      <c r="L47" s="7"/>
      <c r="M47" s="7">
        <v>7336961</v>
      </c>
    </row>
    <row r="48" spans="1:13" ht="12.75">
      <c r="A48" s="196" t="s">
        <v>237</v>
      </c>
      <c r="B48" s="197"/>
      <c r="C48" s="197"/>
      <c r="D48" s="197"/>
      <c r="E48" s="197"/>
      <c r="F48" s="197"/>
      <c r="G48" s="197"/>
      <c r="H48" s="198"/>
      <c r="I48" s="1">
        <v>152</v>
      </c>
      <c r="J48" s="53">
        <f>J44-J47</f>
        <v>0</v>
      </c>
      <c r="K48" s="53">
        <f>K44-K47</f>
        <v>51803312</v>
      </c>
      <c r="L48" s="53">
        <f>L44-L47</f>
        <v>0</v>
      </c>
      <c r="M48" s="53">
        <f>M44-M47</f>
        <v>-3608156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0</v>
      </c>
      <c r="K49" s="53">
        <f>IF(K48&gt;0,K48,0)</f>
        <v>51803312</v>
      </c>
      <c r="L49" s="53">
        <f>IF(L48&gt;0,L48,0)</f>
        <v>0</v>
      </c>
      <c r="M49" s="53">
        <f>IF(M48&gt;0,M48,0)</f>
        <v>0</v>
      </c>
    </row>
    <row r="50" spans="1:13" ht="12.75">
      <c r="A50" s="240" t="s">
        <v>220</v>
      </c>
      <c r="B50" s="241"/>
      <c r="C50" s="241"/>
      <c r="D50" s="241"/>
      <c r="E50" s="241"/>
      <c r="F50" s="241"/>
      <c r="G50" s="241"/>
      <c r="H50" s="242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3608156</v>
      </c>
    </row>
    <row r="51" spans="1:13" ht="12.75" customHeight="1">
      <c r="A51" s="213" t="s">
        <v>312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193" t="s">
        <v>187</v>
      </c>
      <c r="B52" s="194"/>
      <c r="C52" s="194"/>
      <c r="D52" s="194"/>
      <c r="E52" s="194"/>
      <c r="F52" s="194"/>
      <c r="G52" s="194"/>
      <c r="H52" s="194"/>
      <c r="I52" s="55"/>
      <c r="J52" s="55"/>
      <c r="K52" s="55"/>
      <c r="L52" s="55"/>
      <c r="M52" s="62"/>
    </row>
    <row r="53" spans="1:13" ht="12.75">
      <c r="A53" s="237" t="s">
        <v>234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>
        <v>60413881</v>
      </c>
      <c r="L53" s="7"/>
      <c r="M53" s="7">
        <v>4844804</v>
      </c>
    </row>
    <row r="54" spans="1:13" ht="12.75">
      <c r="A54" s="237" t="s">
        <v>235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>
        <v>-8610569</v>
      </c>
      <c r="L54" s="8"/>
      <c r="M54" s="8">
        <v>-8452960</v>
      </c>
    </row>
    <row r="55" spans="1:13" ht="12.75" customHeight="1">
      <c r="A55" s="213" t="s">
        <v>189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193" t="s">
        <v>204</v>
      </c>
      <c r="B56" s="194"/>
      <c r="C56" s="194"/>
      <c r="D56" s="194"/>
      <c r="E56" s="194"/>
      <c r="F56" s="194"/>
      <c r="G56" s="194"/>
      <c r="H56" s="195"/>
      <c r="I56" s="9">
        <v>157</v>
      </c>
      <c r="J56" s="6"/>
      <c r="K56" s="6">
        <v>51803312</v>
      </c>
      <c r="L56" s="6"/>
      <c r="M56" s="6">
        <v>-3608156</v>
      </c>
    </row>
    <row r="57" spans="1:13" ht="12.75">
      <c r="A57" s="196" t="s">
        <v>221</v>
      </c>
      <c r="B57" s="197"/>
      <c r="C57" s="197"/>
      <c r="D57" s="197"/>
      <c r="E57" s="197"/>
      <c r="F57" s="197"/>
      <c r="G57" s="197"/>
      <c r="H57" s="198"/>
      <c r="I57" s="1">
        <v>158</v>
      </c>
      <c r="J57" s="53">
        <f>SUM(J58:J64)</f>
        <v>0</v>
      </c>
      <c r="K57" s="53">
        <f>SUM(K58:K64)</f>
        <v>2847426</v>
      </c>
      <c r="L57" s="53">
        <f>SUM(L58:L64)</f>
        <v>0</v>
      </c>
      <c r="M57" s="53">
        <f>SUM(M58:M64)</f>
        <v>384746</v>
      </c>
    </row>
    <row r="58" spans="1:13" ht="12.75">
      <c r="A58" s="196" t="s">
        <v>228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/>
      <c r="K58" s="7">
        <v>2847426</v>
      </c>
      <c r="L58" s="7"/>
      <c r="M58" s="7">
        <v>384746</v>
      </c>
    </row>
    <row r="59" spans="1:13" ht="12.75">
      <c r="A59" s="196" t="s">
        <v>229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/>
      <c r="K59" s="7">
        <v>0</v>
      </c>
      <c r="L59" s="7"/>
      <c r="M59" s="7"/>
    </row>
    <row r="60" spans="1:13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/>
      <c r="K60" s="7">
        <v>0</v>
      </c>
      <c r="L60" s="7"/>
      <c r="M60" s="7"/>
    </row>
    <row r="61" spans="1:13" ht="12.75">
      <c r="A61" s="196" t="s">
        <v>230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>
        <v>0</v>
      </c>
      <c r="L61" s="7"/>
      <c r="M61" s="7"/>
    </row>
    <row r="62" spans="1:13" ht="12.75">
      <c r="A62" s="196" t="s">
        <v>231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>
        <v>0</v>
      </c>
      <c r="L62" s="7"/>
      <c r="M62" s="7"/>
    </row>
    <row r="63" spans="1:13" ht="12.75">
      <c r="A63" s="196" t="s">
        <v>232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>
        <v>0</v>
      </c>
      <c r="L63" s="7"/>
      <c r="M63" s="7"/>
    </row>
    <row r="64" spans="1:13" ht="12.75">
      <c r="A64" s="196" t="s">
        <v>233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>
        <v>0</v>
      </c>
      <c r="L64" s="7"/>
      <c r="M64" s="7"/>
    </row>
    <row r="65" spans="1:13" ht="12.75">
      <c r="A65" s="196" t="s">
        <v>222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/>
      <c r="K65" s="7">
        <v>0</v>
      </c>
      <c r="L65" s="7"/>
      <c r="M65" s="7"/>
    </row>
    <row r="66" spans="1:13" ht="12.75">
      <c r="A66" s="196" t="s">
        <v>193</v>
      </c>
      <c r="B66" s="197"/>
      <c r="C66" s="197"/>
      <c r="D66" s="197"/>
      <c r="E66" s="197"/>
      <c r="F66" s="197"/>
      <c r="G66" s="197"/>
      <c r="H66" s="198"/>
      <c r="I66" s="1">
        <v>167</v>
      </c>
      <c r="J66" s="53">
        <f>J57-J65</f>
        <v>0</v>
      </c>
      <c r="K66" s="53">
        <f>K57-K65</f>
        <v>2847426</v>
      </c>
      <c r="L66" s="53">
        <f>L57-L65</f>
        <v>0</v>
      </c>
      <c r="M66" s="53">
        <f>M57-M65</f>
        <v>384746</v>
      </c>
    </row>
    <row r="67" spans="1:13" ht="12.75">
      <c r="A67" s="196" t="s">
        <v>194</v>
      </c>
      <c r="B67" s="197"/>
      <c r="C67" s="197"/>
      <c r="D67" s="197"/>
      <c r="E67" s="197"/>
      <c r="F67" s="197"/>
      <c r="G67" s="197"/>
      <c r="H67" s="198"/>
      <c r="I67" s="1">
        <v>168</v>
      </c>
      <c r="J67" s="61">
        <f>J56+J66</f>
        <v>0</v>
      </c>
      <c r="K67" s="61">
        <f>K56+K66</f>
        <v>54650738</v>
      </c>
      <c r="L67" s="61">
        <f>L56+L66</f>
        <v>0</v>
      </c>
      <c r="M67" s="61">
        <f>M56+M66</f>
        <v>-3223410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37" t="s">
        <v>234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>
        <v>63261307</v>
      </c>
      <c r="L70" s="7"/>
      <c r="M70" s="7">
        <v>5229550</v>
      </c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>
        <v>-8610569</v>
      </c>
      <c r="L71" s="8"/>
      <c r="M71" s="8">
        <v>-8452960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5" zoomScaleSheetLayoutView="115" zoomScalePageLayoutView="0" workbookViewId="0" topLeftCell="A1">
      <selection activeCell="A40" sqref="A40:H40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4" t="s">
        <v>164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355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357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59</v>
      </c>
      <c r="B4" s="256"/>
      <c r="C4" s="256"/>
      <c r="D4" s="256"/>
      <c r="E4" s="256"/>
      <c r="F4" s="256"/>
      <c r="G4" s="256"/>
      <c r="H4" s="256"/>
      <c r="I4" s="66" t="s">
        <v>279</v>
      </c>
      <c r="J4" s="67" t="s">
        <v>319</v>
      </c>
      <c r="K4" s="67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283</v>
      </c>
      <c r="K5" s="69" t="s">
        <v>284</v>
      </c>
    </row>
    <row r="6" spans="1:11" ht="12.75">
      <c r="A6" s="213" t="s">
        <v>156</v>
      </c>
      <c r="B6" s="224"/>
      <c r="C6" s="224"/>
      <c r="D6" s="224"/>
      <c r="E6" s="224"/>
      <c r="F6" s="224"/>
      <c r="G6" s="224"/>
      <c r="H6" s="224"/>
      <c r="I6" s="258"/>
      <c r="J6" s="258"/>
      <c r="K6" s="259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12967727</v>
      </c>
      <c r="K7" s="7">
        <v>3728805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182455275</v>
      </c>
      <c r="K8" s="7">
        <v>84597367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0</v>
      </c>
      <c r="K9" s="7">
        <v>0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0</v>
      </c>
      <c r="K10" s="7">
        <v>0</v>
      </c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>
        <v>0</v>
      </c>
      <c r="K11" s="7">
        <v>78234638</v>
      </c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0</v>
      </c>
      <c r="K12" s="7">
        <v>55923093</v>
      </c>
    </row>
    <row r="13" spans="1:11" ht="12.75">
      <c r="A13" s="196" t="s">
        <v>157</v>
      </c>
      <c r="B13" s="197"/>
      <c r="C13" s="197"/>
      <c r="D13" s="197"/>
      <c r="E13" s="197"/>
      <c r="F13" s="197"/>
      <c r="G13" s="197"/>
      <c r="H13" s="197"/>
      <c r="I13" s="1">
        <v>7</v>
      </c>
      <c r="J13" s="64">
        <f>SUM(J7:J12)</f>
        <v>195423002</v>
      </c>
      <c r="K13" s="53">
        <f>SUM(K7:K12)</f>
        <v>222483903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185324089</v>
      </c>
      <c r="K14" s="7">
        <v>135623260</v>
      </c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229059161</v>
      </c>
      <c r="K15" s="7">
        <v>170361107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57236673</v>
      </c>
      <c r="K16" s="7">
        <v>0</v>
      </c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140157166</v>
      </c>
      <c r="K17" s="7">
        <v>0</v>
      </c>
    </row>
    <row r="18" spans="1:11" ht="12.75">
      <c r="A18" s="196" t="s">
        <v>158</v>
      </c>
      <c r="B18" s="197"/>
      <c r="C18" s="197"/>
      <c r="D18" s="197"/>
      <c r="E18" s="197"/>
      <c r="F18" s="197"/>
      <c r="G18" s="197"/>
      <c r="H18" s="197"/>
      <c r="I18" s="1">
        <v>12</v>
      </c>
      <c r="J18" s="64">
        <f>SUM(J14:J17)</f>
        <v>611777089</v>
      </c>
      <c r="K18" s="53">
        <f>SUM(K14:K17)</f>
        <v>305984367</v>
      </c>
    </row>
    <row r="19" spans="1:11" ht="12.75">
      <c r="A19" s="196" t="s">
        <v>36</v>
      </c>
      <c r="B19" s="197"/>
      <c r="C19" s="197"/>
      <c r="D19" s="197"/>
      <c r="E19" s="197"/>
      <c r="F19" s="197"/>
      <c r="G19" s="197"/>
      <c r="H19" s="19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6" t="s">
        <v>37</v>
      </c>
      <c r="B20" s="197"/>
      <c r="C20" s="197"/>
      <c r="D20" s="197"/>
      <c r="E20" s="197"/>
      <c r="F20" s="197"/>
      <c r="G20" s="197"/>
      <c r="H20" s="197"/>
      <c r="I20" s="1">
        <v>14</v>
      </c>
      <c r="J20" s="64">
        <f>IF(J18&gt;J13,J18-J13,0)</f>
        <v>416354087</v>
      </c>
      <c r="K20" s="53">
        <f>IF(K18&gt;K13,K18-K13,0)</f>
        <v>83500464</v>
      </c>
    </row>
    <row r="21" spans="1:11" ht="12.75">
      <c r="A21" s="213" t="s">
        <v>159</v>
      </c>
      <c r="B21" s="224"/>
      <c r="C21" s="224"/>
      <c r="D21" s="224"/>
      <c r="E21" s="224"/>
      <c r="F21" s="224"/>
      <c r="G21" s="224"/>
      <c r="H21" s="224"/>
      <c r="I21" s="258"/>
      <c r="J21" s="258"/>
      <c r="K21" s="259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>
        <v>6529984</v>
      </c>
      <c r="K22" s="7">
        <v>1938890</v>
      </c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>
        <v>0</v>
      </c>
      <c r="K23" s="7">
        <v>0</v>
      </c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>
        <v>28860799</v>
      </c>
      <c r="K24" s="7">
        <v>58646870</v>
      </c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>
        <v>4006536</v>
      </c>
      <c r="K25" s="7">
        <v>3677337</v>
      </c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>
        <v>431299317</v>
      </c>
      <c r="K26" s="7">
        <v>249966336</v>
      </c>
    </row>
    <row r="27" spans="1:11" ht="12.75">
      <c r="A27" s="196" t="s">
        <v>168</v>
      </c>
      <c r="B27" s="197"/>
      <c r="C27" s="197"/>
      <c r="D27" s="197"/>
      <c r="E27" s="197"/>
      <c r="F27" s="197"/>
      <c r="G27" s="197"/>
      <c r="H27" s="197"/>
      <c r="I27" s="1">
        <v>20</v>
      </c>
      <c r="J27" s="64">
        <f>SUM(J22:J26)</f>
        <v>470696636</v>
      </c>
      <c r="K27" s="53">
        <f>SUM(K22:K26)</f>
        <v>314229433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110484595</v>
      </c>
      <c r="K28" s="7">
        <v>90997447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>
        <v>2425043</v>
      </c>
      <c r="K29" s="7">
        <v>15766575</v>
      </c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27315164</v>
      </c>
      <c r="K30" s="7">
        <v>0</v>
      </c>
    </row>
    <row r="31" spans="1:11" ht="12.75">
      <c r="A31" s="196" t="s">
        <v>5</v>
      </c>
      <c r="B31" s="197"/>
      <c r="C31" s="197"/>
      <c r="D31" s="197"/>
      <c r="E31" s="197"/>
      <c r="F31" s="197"/>
      <c r="G31" s="197"/>
      <c r="H31" s="197"/>
      <c r="I31" s="1">
        <v>24</v>
      </c>
      <c r="J31" s="64">
        <f>SUM(J28:J30)</f>
        <v>140224802</v>
      </c>
      <c r="K31" s="53">
        <f>SUM(K28:K30)</f>
        <v>106764022</v>
      </c>
    </row>
    <row r="32" spans="1:11" ht="12.75">
      <c r="A32" s="196" t="s">
        <v>38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4">
        <f>IF(J27&gt;J31,J27-J31,0)</f>
        <v>330471834</v>
      </c>
      <c r="K32" s="53">
        <f>IF(K27&gt;K31,K27-K31,0)</f>
        <v>207465411</v>
      </c>
    </row>
    <row r="33" spans="1:11" ht="12.75">
      <c r="A33" s="196" t="s">
        <v>39</v>
      </c>
      <c r="B33" s="197"/>
      <c r="C33" s="197"/>
      <c r="D33" s="197"/>
      <c r="E33" s="197"/>
      <c r="F33" s="197"/>
      <c r="G33" s="197"/>
      <c r="H33" s="19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3" t="s">
        <v>160</v>
      </c>
      <c r="B34" s="224"/>
      <c r="C34" s="224"/>
      <c r="D34" s="224"/>
      <c r="E34" s="224"/>
      <c r="F34" s="224"/>
      <c r="G34" s="224"/>
      <c r="H34" s="224"/>
      <c r="I34" s="258"/>
      <c r="J34" s="258"/>
      <c r="K34" s="259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>
        <v>0</v>
      </c>
      <c r="K35" s="7">
        <v>0</v>
      </c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66098111</v>
      </c>
      <c r="K36" s="7">
        <v>0</v>
      </c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1642</v>
      </c>
      <c r="K37" s="7">
        <v>0</v>
      </c>
    </row>
    <row r="38" spans="1:11" ht="12.75">
      <c r="A38" s="196" t="s">
        <v>68</v>
      </c>
      <c r="B38" s="197"/>
      <c r="C38" s="197"/>
      <c r="D38" s="197"/>
      <c r="E38" s="197"/>
      <c r="F38" s="197"/>
      <c r="G38" s="197"/>
      <c r="H38" s="197"/>
      <c r="I38" s="1">
        <v>30</v>
      </c>
      <c r="J38" s="64">
        <f>SUM(J35:J37)</f>
        <v>66099753</v>
      </c>
      <c r="K38" s="53">
        <f>SUM(K35:K37)</f>
        <v>0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40403600</v>
      </c>
      <c r="K39" s="7">
        <v>124986509</v>
      </c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>
        <v>829818</v>
      </c>
      <c r="K40" s="7">
        <v>346116</v>
      </c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>
        <v>245923</v>
      </c>
      <c r="K41" s="7">
        <v>261762</v>
      </c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>
        <v>0</v>
      </c>
      <c r="K42" s="7">
        <v>0</v>
      </c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>
        <v>759849</v>
      </c>
      <c r="K43" s="7">
        <v>2310578</v>
      </c>
    </row>
    <row r="44" spans="1:11" ht="12.75">
      <c r="A44" s="196" t="s">
        <v>69</v>
      </c>
      <c r="B44" s="197"/>
      <c r="C44" s="197"/>
      <c r="D44" s="197"/>
      <c r="E44" s="197"/>
      <c r="F44" s="197"/>
      <c r="G44" s="197"/>
      <c r="H44" s="197"/>
      <c r="I44" s="1">
        <v>36</v>
      </c>
      <c r="J44" s="64">
        <f>SUM(J39:J43)</f>
        <v>42239190</v>
      </c>
      <c r="K44" s="53">
        <f>SUM(K39:K43)</f>
        <v>127904965</v>
      </c>
    </row>
    <row r="45" spans="1:11" ht="12.75">
      <c r="A45" s="196" t="s">
        <v>17</v>
      </c>
      <c r="B45" s="197"/>
      <c r="C45" s="197"/>
      <c r="D45" s="197"/>
      <c r="E45" s="197"/>
      <c r="F45" s="197"/>
      <c r="G45" s="197"/>
      <c r="H45" s="197"/>
      <c r="I45" s="1">
        <v>37</v>
      </c>
      <c r="J45" s="64">
        <f>IF(J38&gt;J44,J38-J44,0)</f>
        <v>23860563</v>
      </c>
      <c r="K45" s="53">
        <f>IF(K38&gt;K44,K38-K44,0)</f>
        <v>0</v>
      </c>
    </row>
    <row r="46" spans="1:11" ht="12.75">
      <c r="A46" s="196" t="s">
        <v>18</v>
      </c>
      <c r="B46" s="197"/>
      <c r="C46" s="197"/>
      <c r="D46" s="197"/>
      <c r="E46" s="197"/>
      <c r="F46" s="197"/>
      <c r="G46" s="197"/>
      <c r="H46" s="197"/>
      <c r="I46" s="1">
        <v>38</v>
      </c>
      <c r="J46" s="64">
        <f>IF(J44&gt;J38,J44-J38,0)</f>
        <v>0</v>
      </c>
      <c r="K46" s="53">
        <f>IF(K44&gt;K38,K44-K38,0)</f>
        <v>127904965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IF(J20-J19+J33-J32+J46-J45&gt;0,J20-J19+J33-J32+J46-J45,0)</f>
        <v>62021690</v>
      </c>
      <c r="K48" s="53">
        <f>IF(K20-K19+K33-K32+K46-K45&gt;0,K20-K19+K33-K32+K46-K45,0)</f>
        <v>3940018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122947964</v>
      </c>
      <c r="K49" s="7">
        <v>49823309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>
        <v>0</v>
      </c>
      <c r="K50" s="7">
        <v>0</v>
      </c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62021690</v>
      </c>
      <c r="K51" s="7">
        <v>3940018</v>
      </c>
    </row>
    <row r="52" spans="1:11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5">
        <f>J49+J50-J51</f>
        <v>60926274</v>
      </c>
      <c r="K52" s="61">
        <f>K49+K50-K51</f>
        <v>45883291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I31" sqref="I3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4" t="s">
        <v>197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1" t="s">
        <v>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0" t="s">
        <v>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33.75">
      <c r="A4" s="256" t="s">
        <v>59</v>
      </c>
      <c r="B4" s="256"/>
      <c r="C4" s="256"/>
      <c r="D4" s="256"/>
      <c r="E4" s="256"/>
      <c r="F4" s="256"/>
      <c r="G4" s="256"/>
      <c r="H4" s="256"/>
      <c r="I4" s="66" t="s">
        <v>279</v>
      </c>
      <c r="J4" s="67" t="s">
        <v>319</v>
      </c>
      <c r="K4" s="67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72">
        <v>2</v>
      </c>
      <c r="J5" s="73" t="s">
        <v>283</v>
      </c>
      <c r="K5" s="73" t="s">
        <v>284</v>
      </c>
    </row>
    <row r="6" spans="1:11" ht="12.75">
      <c r="A6" s="213" t="s">
        <v>156</v>
      </c>
      <c r="B6" s="224"/>
      <c r="C6" s="224"/>
      <c r="D6" s="224"/>
      <c r="E6" s="224"/>
      <c r="F6" s="224"/>
      <c r="G6" s="224"/>
      <c r="H6" s="224"/>
      <c r="I6" s="258"/>
      <c r="J6" s="258"/>
      <c r="K6" s="259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196" t="s">
        <v>198</v>
      </c>
      <c r="B12" s="197"/>
      <c r="C12" s="197"/>
      <c r="D12" s="197"/>
      <c r="E12" s="197"/>
      <c r="F12" s="197"/>
      <c r="G12" s="197"/>
      <c r="H12" s="19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196" t="s">
        <v>47</v>
      </c>
      <c r="B19" s="197"/>
      <c r="C19" s="197"/>
      <c r="D19" s="197"/>
      <c r="E19" s="197"/>
      <c r="F19" s="197"/>
      <c r="G19" s="197"/>
      <c r="H19" s="19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0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3" t="s">
        <v>159</v>
      </c>
      <c r="B22" s="224"/>
      <c r="C22" s="224"/>
      <c r="D22" s="224"/>
      <c r="E22" s="224"/>
      <c r="F22" s="224"/>
      <c r="G22" s="224"/>
      <c r="H22" s="224"/>
      <c r="I22" s="258"/>
      <c r="J22" s="258"/>
      <c r="K22" s="259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196" t="s">
        <v>114</v>
      </c>
      <c r="B28" s="197"/>
      <c r="C28" s="197"/>
      <c r="D28" s="197"/>
      <c r="E28" s="197"/>
      <c r="F28" s="197"/>
      <c r="G28" s="197"/>
      <c r="H28" s="19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196" t="s">
        <v>48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6" t="s">
        <v>110</v>
      </c>
      <c r="B33" s="197"/>
      <c r="C33" s="197"/>
      <c r="D33" s="197"/>
      <c r="E33" s="197"/>
      <c r="F33" s="197"/>
      <c r="G33" s="197"/>
      <c r="H33" s="19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6" t="s">
        <v>111</v>
      </c>
      <c r="B34" s="197"/>
      <c r="C34" s="197"/>
      <c r="D34" s="197"/>
      <c r="E34" s="197"/>
      <c r="F34" s="197"/>
      <c r="G34" s="197"/>
      <c r="H34" s="19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3" t="s">
        <v>160</v>
      </c>
      <c r="B35" s="224"/>
      <c r="C35" s="224"/>
      <c r="D35" s="224"/>
      <c r="E35" s="224"/>
      <c r="F35" s="224"/>
      <c r="G35" s="224"/>
      <c r="H35" s="224"/>
      <c r="I35" s="258">
        <v>0</v>
      </c>
      <c r="J35" s="258"/>
      <c r="K35" s="259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196" t="s">
        <v>49</v>
      </c>
      <c r="B39" s="197"/>
      <c r="C39" s="197"/>
      <c r="D39" s="197"/>
      <c r="E39" s="197"/>
      <c r="F39" s="197"/>
      <c r="G39" s="197"/>
      <c r="H39" s="19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196" t="s">
        <v>148</v>
      </c>
      <c r="B45" s="197"/>
      <c r="C45" s="197"/>
      <c r="D45" s="197"/>
      <c r="E45" s="197"/>
      <c r="F45" s="197"/>
      <c r="G45" s="197"/>
      <c r="H45" s="19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6" t="s">
        <v>162</v>
      </c>
      <c r="B46" s="197"/>
      <c r="C46" s="197"/>
      <c r="D46" s="197"/>
      <c r="E46" s="197"/>
      <c r="F46" s="197"/>
      <c r="G46" s="197"/>
      <c r="H46" s="19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6" t="s">
        <v>163</v>
      </c>
      <c r="B47" s="197"/>
      <c r="C47" s="197"/>
      <c r="D47" s="197"/>
      <c r="E47" s="197"/>
      <c r="F47" s="197"/>
      <c r="G47" s="197"/>
      <c r="H47" s="19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6" t="s">
        <v>149</v>
      </c>
      <c r="B48" s="197"/>
      <c r="C48" s="197"/>
      <c r="D48" s="197"/>
      <c r="E48" s="197"/>
      <c r="F48" s="197"/>
      <c r="G48" s="197"/>
      <c r="H48" s="19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6" t="s">
        <v>15</v>
      </c>
      <c r="B49" s="197"/>
      <c r="C49" s="197"/>
      <c r="D49" s="197"/>
      <c r="E49" s="197"/>
      <c r="F49" s="197"/>
      <c r="G49" s="197"/>
      <c r="H49" s="19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6" t="s">
        <v>161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175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7"/>
    </row>
    <row r="52" spans="1:11" ht="12.75">
      <c r="A52" s="196" t="s">
        <v>176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7"/>
    </row>
    <row r="53" spans="1:11" ht="12.75">
      <c r="A53" s="210" t="s">
        <v>177</v>
      </c>
      <c r="B53" s="211"/>
      <c r="C53" s="211"/>
      <c r="D53" s="211"/>
      <c r="E53" s="211"/>
      <c r="F53" s="211"/>
      <c r="G53" s="211"/>
      <c r="H53" s="21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5" zoomScaleSheetLayoutView="115" zoomScalePageLayoutView="0" workbookViewId="0" topLeftCell="A1">
      <selection activeCell="A40" sqref="A40:H4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73" t="s">
        <v>281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75"/>
    </row>
    <row r="2" spans="1:12" ht="15.75">
      <c r="A2" s="42"/>
      <c r="B2" s="74"/>
      <c r="C2" s="283" t="s">
        <v>282</v>
      </c>
      <c r="D2" s="283"/>
      <c r="E2" s="77" t="s">
        <v>356</v>
      </c>
      <c r="F2" s="43" t="s">
        <v>250</v>
      </c>
      <c r="G2" s="284" t="s">
        <v>323</v>
      </c>
      <c r="H2" s="285"/>
      <c r="I2" s="74"/>
      <c r="J2" s="74"/>
      <c r="K2" s="74"/>
      <c r="L2" s="78"/>
    </row>
    <row r="3" spans="1:11" ht="23.25">
      <c r="A3" s="286" t="s">
        <v>59</v>
      </c>
      <c r="B3" s="286"/>
      <c r="C3" s="286"/>
      <c r="D3" s="286"/>
      <c r="E3" s="286"/>
      <c r="F3" s="286"/>
      <c r="G3" s="286"/>
      <c r="H3" s="286"/>
      <c r="I3" s="81" t="s">
        <v>305</v>
      </c>
      <c r="J3" s="82" t="s">
        <v>150</v>
      </c>
      <c r="K3" s="82" t="s">
        <v>151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4">
        <v>2</v>
      </c>
      <c r="J4" s="83" t="s">
        <v>283</v>
      </c>
      <c r="K4" s="83" t="s">
        <v>284</v>
      </c>
    </row>
    <row r="5" spans="1:11" ht="12.75">
      <c r="A5" s="275" t="s">
        <v>285</v>
      </c>
      <c r="B5" s="276"/>
      <c r="C5" s="276"/>
      <c r="D5" s="276"/>
      <c r="E5" s="276"/>
      <c r="F5" s="276"/>
      <c r="G5" s="276"/>
      <c r="H5" s="276"/>
      <c r="I5" s="44">
        <v>1</v>
      </c>
      <c r="J5" s="6">
        <v>164000000</v>
      </c>
      <c r="K5" s="45">
        <v>164000000</v>
      </c>
    </row>
    <row r="6" spans="1:11" ht="12.75">
      <c r="A6" s="275" t="s">
        <v>286</v>
      </c>
      <c r="B6" s="276"/>
      <c r="C6" s="276"/>
      <c r="D6" s="276"/>
      <c r="E6" s="276"/>
      <c r="F6" s="276"/>
      <c r="G6" s="276"/>
      <c r="H6" s="276"/>
      <c r="I6" s="44">
        <v>2</v>
      </c>
      <c r="J6" s="7">
        <v>16921764</v>
      </c>
      <c r="K6" s="46">
        <v>16921764</v>
      </c>
    </row>
    <row r="7" spans="1:11" ht="12.75">
      <c r="A7" s="275" t="s">
        <v>287</v>
      </c>
      <c r="B7" s="276"/>
      <c r="C7" s="276"/>
      <c r="D7" s="276"/>
      <c r="E7" s="276"/>
      <c r="F7" s="276"/>
      <c r="G7" s="276"/>
      <c r="H7" s="276"/>
      <c r="I7" s="44">
        <v>3</v>
      </c>
      <c r="J7" s="7">
        <v>6631753465</v>
      </c>
      <c r="K7" s="46">
        <v>7400140514</v>
      </c>
    </row>
    <row r="8" spans="1:11" ht="12.75">
      <c r="A8" s="275" t="s">
        <v>288</v>
      </c>
      <c r="B8" s="276"/>
      <c r="C8" s="276"/>
      <c r="D8" s="276"/>
      <c r="E8" s="276"/>
      <c r="F8" s="276"/>
      <c r="G8" s="276"/>
      <c r="H8" s="276"/>
      <c r="I8" s="44">
        <v>4</v>
      </c>
      <c r="J8" s="7">
        <v>115352924</v>
      </c>
      <c r="K8" s="46">
        <v>121977424</v>
      </c>
    </row>
    <row r="9" spans="1:11" ht="12.75">
      <c r="A9" s="275" t="s">
        <v>289</v>
      </c>
      <c r="B9" s="276"/>
      <c r="C9" s="276"/>
      <c r="D9" s="276"/>
      <c r="E9" s="276"/>
      <c r="F9" s="276"/>
      <c r="G9" s="276"/>
      <c r="H9" s="276"/>
      <c r="I9" s="44">
        <v>5</v>
      </c>
      <c r="J9" s="7">
        <v>496069794</v>
      </c>
      <c r="K9" s="46">
        <v>4844804</v>
      </c>
    </row>
    <row r="10" spans="1:11" ht="12.75">
      <c r="A10" s="275" t="s">
        <v>290</v>
      </c>
      <c r="B10" s="276"/>
      <c r="C10" s="276"/>
      <c r="D10" s="276"/>
      <c r="E10" s="276"/>
      <c r="F10" s="276"/>
      <c r="G10" s="276"/>
      <c r="H10" s="276"/>
      <c r="I10" s="44">
        <v>6</v>
      </c>
      <c r="J10" s="7">
        <v>36150000</v>
      </c>
      <c r="K10" s="46">
        <v>36150000</v>
      </c>
    </row>
    <row r="11" spans="1:11" ht="12.75">
      <c r="A11" s="275" t="s">
        <v>291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/>
      <c r="K11" s="46"/>
    </row>
    <row r="12" spans="1:11" ht="12.75">
      <c r="A12" s="275" t="s">
        <v>292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/>
      <c r="K12" s="46"/>
    </row>
    <row r="13" spans="1:11" ht="12.75">
      <c r="A13" s="275" t="s">
        <v>293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/>
      <c r="K13" s="46"/>
    </row>
    <row r="14" spans="1:11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f>SUM(J5:J13)</f>
        <v>7460247947</v>
      </c>
      <c r="K14" s="79">
        <f>SUM(K5:K13)</f>
        <v>7744034506</v>
      </c>
    </row>
    <row r="15" spans="1:11" ht="12.75">
      <c r="A15" s="275" t="s">
        <v>295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297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 ht="12.75">
      <c r="A18" s="275" t="s">
        <v>298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 ht="12.75">
      <c r="A19" s="275" t="s">
        <v>299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300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/>
      <c r="K20" s="46"/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67" t="s">
        <v>302</v>
      </c>
      <c r="B23" s="268"/>
      <c r="C23" s="268"/>
      <c r="D23" s="268"/>
      <c r="E23" s="268"/>
      <c r="F23" s="268"/>
      <c r="G23" s="268"/>
      <c r="H23" s="268"/>
      <c r="I23" s="47">
        <v>18</v>
      </c>
      <c r="J23" s="6">
        <v>7460247947</v>
      </c>
      <c r="K23" s="45">
        <v>7744034506</v>
      </c>
    </row>
    <row r="24" spans="1:11" ht="17.25" customHeight="1">
      <c r="A24" s="269" t="s">
        <v>303</v>
      </c>
      <c r="B24" s="270"/>
      <c r="C24" s="270"/>
      <c r="D24" s="270"/>
      <c r="E24" s="270"/>
      <c r="F24" s="270"/>
      <c r="G24" s="270"/>
      <c r="H24" s="270"/>
      <c r="I24" s="48">
        <v>19</v>
      </c>
      <c r="J24" s="6">
        <v>209060423</v>
      </c>
      <c r="K24" s="80">
        <v>168326302</v>
      </c>
    </row>
    <row r="25" spans="1:11" ht="30" customHeight="1">
      <c r="A25" s="271" t="s">
        <v>304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11:J22 J25:J65536"/>
    <dataValidation type="whole" operator="notEqual" allowBlank="1" showInputMessage="1" showErrorMessage="1" errorTitle="Pogrešan unos" error="Mogu se unijeti samo cjelobrojne vrijednosti." sqref="J5:J10">
      <formula1>999999999999</formula1>
    </dataValidation>
    <dataValidation type="whole" operator="notEqual" allowBlank="1" showInputMessage="1" showErrorMessage="1" errorTitle="Pogrešan unos" error="Mogu se unijeti samo cjelobrojne vrijednosti." sqref="J23:J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280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316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rprivile</cp:lastModifiedBy>
  <cp:lastPrinted>2014-02-14T13:12:01Z</cp:lastPrinted>
  <dcterms:created xsi:type="dcterms:W3CDTF">2008-10-17T11:51:54Z</dcterms:created>
  <dcterms:modified xsi:type="dcterms:W3CDTF">2014-02-14T13:12:52Z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