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<sst xmlns="http://schemas.openxmlformats.org/spreadsheetml/2006/main" count="413" uniqueCount="356">
  <si>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</si>
  <si>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</si>
  <si>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</si>
  <si>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</si>
  <si>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</si>
  <si>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</si>
  <si>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</si>
  <si>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</si>
  <si>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</si>
  <si>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</si>
  <si>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</si>
  <si>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</si>
  <si>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</si>
  <si>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</si>
  <si>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</si>
  <si>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</si>
  <si>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</si>
  <si>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</si>
  <si>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</si>
  <si>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</si>
  <si>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</si>
  <si>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</si>
  <si>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</si>
  <si>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</si>
  <si>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</si>
  <si>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</si>
  <si>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</si>
  <si>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</si>
  <si>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</si>
  <si>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</si>
  <si>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</si>
  <si>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</si>
  <si>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</si>
  <si>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</si>
  <si>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</si>
  <si>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</si>
  <si>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</si>
  <si>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</si>
  <si>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</si>
  <si>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</si>
  <si>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</si>
  <si>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</si>
  <si>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</si>
  <si>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</si>
  <si>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</si>
  <si>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</si>
  <si>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</si>
  <si>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</si>
  <si>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</si>
  <si>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</si>
  <si>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</si>
  <si>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</si>
  <si>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</si>
  <si>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</si>
  <si>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</si>
  <si>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</si>
  <si>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</si>
  <si>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</si>
  <si>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</si>
  <si>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</si>
  <si>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</si>
  <si>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</si>
  <si>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</si>
  <si>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</si>
  <si>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</si>
  <si>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</si>
  <si>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</si>
  <si>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</si>
  <si>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</si>
  <si>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</si>
  <si>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</si>
  <si>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</si>
  <si>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</si>
  <si>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</si>
  <si>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</si>
  <si>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</si>
  <si>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</si>
  <si>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</si>
  <si>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</si>
  <si>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</si>
  <si>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</si>
  <si>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</si>
  <si>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</si>
  <si>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</si>
  <si>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</si>
  <si>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</si>
  <si>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</si>
  <si>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</si>
  <si>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</si>
  <si>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</si>
  <si>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</si>
  <si>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</si>
  <si>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</si>
  <si>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</si>
  <si>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</si>
  <si>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</si>
  <si>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</si>
  <si>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</si>
  <si>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</si>
  <si>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</si>
  <si>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</si>
  <si>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</si>
  <si>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</si>
  <si>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</si>
  <si>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</si>
  <si>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</si>
  <si>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</si>
  <si>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</si>
  <si>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</si>
  <si>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</si>
  <si>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</si>
  <si>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</si>
  <si>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</si>
  <si>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</si>
  <si>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</si>
  <si>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</si>
  <si>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</si>
  <si>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</si>
  <si>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</si>
  <si>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</si>
  <si>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</si>
  <si>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</si>
  <si>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</si>
  <si>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</si>
  <si>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</si>
  <si>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</si>
  <si>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</si>
  <si>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</si>
  <si>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</si>
  <si>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</si>
  <si>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</si>
  <si>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</si>
  <si>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</si>
  <si>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</si>
  <si>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</si>
  <si>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</si>
  <si>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</si>
  <si>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</si>
  <si>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</si>
  <si>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</si>
  <si>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</si>
  <si>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</si>
  <si>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</si>
  <si>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</si>
  <si>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</si>
  <si>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</si>
  <si>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</si>
  <si>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</si>
  <si>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</si>
  <si>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</si>
  <si>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</si>
  <si>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</si>
  <si>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</si>
  <si>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</si>
  <si>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</si>
  <si>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</si>
  <si>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</si>
  <si>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</si>
  <si>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</si>
  <si>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</si>
  <si>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</si>
  <si>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</si>
  <si>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</si>
  <si>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</si>
  <si>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</si>
  <si>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</si>
  <si>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</si>
  <si>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</si>
  <si>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</si>
  <si>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</si>
  <si>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</si>
  <si>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</si>
  <si>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</si>
  <si>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</si>
  <si>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</si>
  <si>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</si>
  <si>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</si>
  <si>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</si>
  <si>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</si>
  <si>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</si>
  <si>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</si>
  <si>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</si>
  <si>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</si>
  <si>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</si>
  <si>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</si>
  <si>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</si>
  <si>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</si>
  <si>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</si>
  <si>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</si>
  <si>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</si>
  <si>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</si>
  <si>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</si>
  <si>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</si>
  <si>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</si>
  <si>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</si>
  <si>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</si>
  <si>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</si>
  <si>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</si>
  <si>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</si>
  <si>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</si>
  <si>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</si>
  <si>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</si>
  <si>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</si>
  <si>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</si>
  <si>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</si>
  <si>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</si>
  <si>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</si>
  <si>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</si>
  <si>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</si>
  <si>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</si>
  <si>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</si>
  <si>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</si>
  <si>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</si>
  <si>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</si>
  <si>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</si>
  <si>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</si>
  <si>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</si>
  <si>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</si>
  <si>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</si>
  <si>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</si>
  <si>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</si>
  <si>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</si>
  <si>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</si>
  <si>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</si>
  <si>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</si>
  <si>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</si>
  <si>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</si>
  <si>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</si>
  <si>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</si>
  <si>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</si>
  <si>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</si>
  <si>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</si>
  <si>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</si>
  <si>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</si>
  <si>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</si>
  <si>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</si>
  <si>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</si>
  <si>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</si>
  <si>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</si>
  <si>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</si>
  <si>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</si>
  <si>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</si>
  <si>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</si>
  <si>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</si>
  <si>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</si>
  <si>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</si>
  <si>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</si>
  <si>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</si>
  <si>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</si>
  <si>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</si>
  <si>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</si>
  <si>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</si>
  <si>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</si>
  <si>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</si>
  <si>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</si>
  <si>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</si>
  <si>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</si>
  <si>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</si>
  <si>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</si>
  <si>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</si>
  <si>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</si>
  <si>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</si>
  <si>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</si>
  <si>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</si>
  <si>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</si>
  <si>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</si>
  <si>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</si>
  <si>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</si>
  <si>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</si>
  <si>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</si>
  <si>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</si>
  <si>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</si>
  <si>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</si>
  <si>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</si>
  <si>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</si>
  <si>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</si>
  <si>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</si>
  <si>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</si>
  <si>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</si>
  <si>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</si>
  <si>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</si>
  <si>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</si>
  <si>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</si>
  <si>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</si>
  <si>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</si>
  <si>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</si>
  <si>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</si>
  <si>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</si>
  <si>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</si>
  <si>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</si>
  <si>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</si>
  <si>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</si>
  <si>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</si>
  <si>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</si>
  <si>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</si>
  <si>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</si>
  <si>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</si>
  <si>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</si>
  <si>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</si>
  <si>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</si>
  <si>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</si>
  <si>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</si>
  <si>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</si>
  <si>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</si>
  <si>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</si>
  <si>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</si>
  <si>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</si>
  <si>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</si>
  <si>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</si>
  <si>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</si>
  <si>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</si>
  <si>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</si>
  <si>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</si>
  <si>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</si>
  <si>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</si>
  <si>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</si>
  <si>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</si>
  <si>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</si>
  <si>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</si>
  <si>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</si>
  <si>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</si>
  <si>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</si>
  <si>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</si>
  <si>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</si>
  <si>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</si>
  <si>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</si>
  <si>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</si>
  <si>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</si>
  <si>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</si>
  <si>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</si>
  <si>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</si>
  <si>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</si>
  <si>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</si>
  <si>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</si>
  <si>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ADRIA RESORTS d.o.o.</t>
  </si>
  <si>
    <t>HRVATSKI DUHANI d.d.</t>
  </si>
  <si>
    <t>ISTRAGRAFIKA d.d.</t>
  </si>
  <si>
    <t>INOVINE d.d.</t>
  </si>
  <si>
    <t>TVORNICA DUHANA ZAGREB d.d.</t>
  </si>
  <si>
    <t>ROVINJ, OBALA VLADIMIRA NAZORA 1</t>
  </si>
  <si>
    <t>VIROVITICA, OSJEČKA 2</t>
  </si>
  <si>
    <t>ZAGREB, DRAŠKOVIĆEVA 27</t>
  </si>
  <si>
    <t>01773259</t>
  </si>
  <si>
    <t>01537733</t>
  </si>
  <si>
    <t>01744216</t>
  </si>
  <si>
    <t>03075290</t>
  </si>
  <si>
    <t>02330725</t>
  </si>
  <si>
    <t>03212785</t>
  </si>
  <si>
    <t>Vitomir Palinec</t>
  </si>
  <si>
    <t>052 801 118</t>
  </si>
  <si>
    <t>052 811 284</t>
  </si>
  <si>
    <t>Branko Zec</t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</si>
  <si>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</si>
  <si>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</t>
    </r>
  </si>
  <si>
    <r>
      <t xml:space="preserve">stanje na dan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</si>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</sst>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95" fontId="6" fillId="0" borderId="21" xfId="64" applyNumberFormat="1" applyFont="1" applyFill="1" applyBorder="1" applyAlignment="1">
      <alignment horizontal="center" vertical="center" wrapText="1"/>
    </xf>
    <xf numFmtId="195" fontId="0" fillId="0" borderId="0" xfId="64" applyNumberFormat="1" applyFont="1" applyFill="1" applyAlignment="1">
      <alignment/>
    </xf>
    <xf numFmtId="0" fontId="0" fillId="0" borderId="17" xfId="0" applyFill="1" applyBorder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6" sqref="A6:B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247</v>
      </c>
      <c r="B1" s="153"/>
      <c r="C1" s="15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9" t="s">
        <v>248</v>
      </c>
      <c r="B2" s="190"/>
      <c r="C2" s="190"/>
      <c r="D2" s="191"/>
      <c r="E2" s="119">
        <v>40909</v>
      </c>
      <c r="F2" s="12"/>
      <c r="G2" s="13" t="s">
        <v>249</v>
      </c>
      <c r="H2" s="119">
        <v>40999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2" t="s">
        <v>316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3" t="s">
        <v>250</v>
      </c>
      <c r="B6" s="144"/>
      <c r="C6" s="158" t="s">
        <v>322</v>
      </c>
      <c r="D6" s="15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5" t="s">
        <v>251</v>
      </c>
      <c r="B8" s="196"/>
      <c r="C8" s="158" t="s">
        <v>323</v>
      </c>
      <c r="D8" s="15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8" t="s">
        <v>252</v>
      </c>
      <c r="B10" s="187"/>
      <c r="C10" s="158" t="s">
        <v>324</v>
      </c>
      <c r="D10" s="15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3" t="s">
        <v>253</v>
      </c>
      <c r="B12" s="144"/>
      <c r="C12" s="160" t="s">
        <v>325</v>
      </c>
      <c r="D12" s="184"/>
      <c r="E12" s="184"/>
      <c r="F12" s="184"/>
      <c r="G12" s="184"/>
      <c r="H12" s="184"/>
      <c r="I12" s="14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3" t="s">
        <v>254</v>
      </c>
      <c r="B14" s="144"/>
      <c r="C14" s="185">
        <v>52210</v>
      </c>
      <c r="D14" s="186"/>
      <c r="E14" s="16"/>
      <c r="F14" s="160" t="s">
        <v>326</v>
      </c>
      <c r="G14" s="184"/>
      <c r="H14" s="184"/>
      <c r="I14" s="14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3" t="s">
        <v>255</v>
      </c>
      <c r="B16" s="144"/>
      <c r="C16" s="160" t="s">
        <v>327</v>
      </c>
      <c r="D16" s="184"/>
      <c r="E16" s="184"/>
      <c r="F16" s="184"/>
      <c r="G16" s="184"/>
      <c r="H16" s="184"/>
      <c r="I16" s="14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3" t="s">
        <v>256</v>
      </c>
      <c r="B18" s="144"/>
      <c r="C18" s="180" t="s">
        <v>328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3" t="s">
        <v>257</v>
      </c>
      <c r="B20" s="144"/>
      <c r="C20" s="180" t="s">
        <v>329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3" t="s">
        <v>258</v>
      </c>
      <c r="B22" s="144"/>
      <c r="C22" s="120">
        <v>374</v>
      </c>
      <c r="D22" s="160" t="s">
        <v>326</v>
      </c>
      <c r="E22" s="168"/>
      <c r="F22" s="169"/>
      <c r="G22" s="143"/>
      <c r="H22" s="18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3" t="s">
        <v>259</v>
      </c>
      <c r="B24" s="144"/>
      <c r="C24" s="120">
        <v>18</v>
      </c>
      <c r="D24" s="160" t="s">
        <v>330</v>
      </c>
      <c r="E24" s="168"/>
      <c r="F24" s="168"/>
      <c r="G24" s="169"/>
      <c r="H24" s="50" t="s">
        <v>260</v>
      </c>
      <c r="I24" s="121">
        <v>3751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3" t="s">
        <v>261</v>
      </c>
      <c r="B26" s="144"/>
      <c r="C26" s="122" t="s">
        <v>331</v>
      </c>
      <c r="D26" s="25"/>
      <c r="E26" s="33"/>
      <c r="F26" s="24"/>
      <c r="G26" s="172" t="s">
        <v>262</v>
      </c>
      <c r="H26" s="144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3" t="s">
        <v>263</v>
      </c>
      <c r="B28" s="174"/>
      <c r="C28" s="175"/>
      <c r="D28" s="175"/>
      <c r="E28" s="176" t="s">
        <v>264</v>
      </c>
      <c r="F28" s="177"/>
      <c r="G28" s="177"/>
      <c r="H28" s="178" t="s">
        <v>265</v>
      </c>
      <c r="I28" s="17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 t="s">
        <v>333</v>
      </c>
      <c r="B30" s="168"/>
      <c r="C30" s="168"/>
      <c r="D30" s="169"/>
      <c r="E30" s="160" t="s">
        <v>339</v>
      </c>
      <c r="F30" s="168"/>
      <c r="G30" s="169"/>
      <c r="H30" s="158" t="s">
        <v>342</v>
      </c>
      <c r="I30" s="159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60" t="s">
        <v>334</v>
      </c>
      <c r="B32" s="168"/>
      <c r="C32" s="168"/>
      <c r="D32" s="169"/>
      <c r="E32" s="160" t="s">
        <v>339</v>
      </c>
      <c r="F32" s="168"/>
      <c r="G32" s="169"/>
      <c r="H32" s="158" t="s">
        <v>343</v>
      </c>
      <c r="I32" s="15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 t="s">
        <v>335</v>
      </c>
      <c r="B34" s="168"/>
      <c r="C34" s="168"/>
      <c r="D34" s="169"/>
      <c r="E34" s="160" t="s">
        <v>340</v>
      </c>
      <c r="F34" s="168"/>
      <c r="G34" s="169"/>
      <c r="H34" s="158" t="s">
        <v>344</v>
      </c>
      <c r="I34" s="15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 t="s">
        <v>336</v>
      </c>
      <c r="B36" s="168"/>
      <c r="C36" s="168"/>
      <c r="D36" s="169"/>
      <c r="E36" s="160" t="s">
        <v>339</v>
      </c>
      <c r="F36" s="168"/>
      <c r="G36" s="169"/>
      <c r="H36" s="158" t="s">
        <v>345</v>
      </c>
      <c r="I36" s="159"/>
      <c r="J36" s="10"/>
      <c r="K36" s="10"/>
      <c r="L36" s="10"/>
    </row>
    <row r="37" spans="1:12" ht="12.75">
      <c r="A37" s="102"/>
      <c r="B37" s="30"/>
      <c r="C37" s="163"/>
      <c r="D37" s="164"/>
      <c r="E37" s="16"/>
      <c r="F37" s="163"/>
      <c r="G37" s="164"/>
      <c r="H37" s="16"/>
      <c r="I37" s="94"/>
      <c r="J37" s="10"/>
      <c r="K37" s="10"/>
      <c r="L37" s="10"/>
    </row>
    <row r="38" spans="1:12" ht="12.75">
      <c r="A38" s="160" t="s">
        <v>337</v>
      </c>
      <c r="B38" s="168"/>
      <c r="C38" s="168"/>
      <c r="D38" s="169"/>
      <c r="E38" s="160" t="s">
        <v>341</v>
      </c>
      <c r="F38" s="168"/>
      <c r="G38" s="169"/>
      <c r="H38" s="158" t="s">
        <v>346</v>
      </c>
      <c r="I38" s="15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 t="s">
        <v>338</v>
      </c>
      <c r="B40" s="168"/>
      <c r="C40" s="168"/>
      <c r="D40" s="169"/>
      <c r="E40" s="160" t="s">
        <v>339</v>
      </c>
      <c r="F40" s="168"/>
      <c r="G40" s="169"/>
      <c r="H40" s="158" t="s">
        <v>347</v>
      </c>
      <c r="I40" s="159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8" t="s">
        <v>266</v>
      </c>
      <c r="B44" s="139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38" t="s">
        <v>267</v>
      </c>
      <c r="B46" s="139"/>
      <c r="C46" s="160" t="s">
        <v>348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269</v>
      </c>
      <c r="B48" s="139"/>
      <c r="C48" s="145" t="s">
        <v>349</v>
      </c>
      <c r="D48" s="141"/>
      <c r="E48" s="142"/>
      <c r="F48" s="16"/>
      <c r="G48" s="50" t="s">
        <v>270</v>
      </c>
      <c r="H48" s="145" t="s">
        <v>350</v>
      </c>
      <c r="I48" s="14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256</v>
      </c>
      <c r="B50" s="139"/>
      <c r="C50" s="140" t="s">
        <v>328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3" t="s">
        <v>271</v>
      </c>
      <c r="B52" s="144"/>
      <c r="C52" s="145" t="s">
        <v>351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7"/>
      <c r="B53" s="20"/>
      <c r="C53" s="154" t="s">
        <v>272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7" t="s">
        <v>273</v>
      </c>
      <c r="C55" s="148"/>
      <c r="D55" s="148"/>
      <c r="E55" s="148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49" t="s">
        <v>305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7"/>
      <c r="B57" s="149" t="s">
        <v>306</v>
      </c>
      <c r="C57" s="150"/>
      <c r="D57" s="150"/>
      <c r="E57" s="150"/>
      <c r="F57" s="150"/>
      <c r="G57" s="150"/>
      <c r="H57" s="150"/>
      <c r="I57" s="109"/>
      <c r="J57" s="10"/>
      <c r="K57" s="10"/>
      <c r="L57" s="10"/>
    </row>
    <row r="58" spans="1:12" ht="12.75">
      <c r="A58" s="107"/>
      <c r="B58" s="149" t="s">
        <v>307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7"/>
      <c r="B59" s="149" t="s">
        <v>308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55" t="s">
        <v>276</v>
      </c>
      <c r="H62" s="156"/>
      <c r="I62" s="15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6"/>
      <c r="H63" s="137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workbookViewId="0" topLeftCell="A84">
      <selection activeCell="J49" sqref="J49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2" width="9.140625" style="51" customWidth="1"/>
    <col min="13" max="13" width="10.140625" style="51" bestFit="1" customWidth="1"/>
    <col min="14" max="16384" width="9.140625" style="51" customWidth="1"/>
  </cols>
  <sheetData>
    <row r="1" spans="1:11" ht="12.7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352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7" t="s">
        <v>277</v>
      </c>
      <c r="J4" s="58" t="s">
        <v>318</v>
      </c>
      <c r="K4" s="59" t="s">
        <v>319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6">
        <v>2</v>
      </c>
      <c r="J5" s="55">
        <v>3</v>
      </c>
      <c r="K5" s="55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3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2">
        <f>J9+J16+J26+J35+J39</f>
        <v>3962573267</v>
      </c>
      <c r="K8" s="52">
        <f>K9+K16+K26+K35+K39</f>
        <v>3937843298</v>
      </c>
      <c r="M8" s="127"/>
    </row>
    <row r="9" spans="1:13" ht="12.75">
      <c r="A9" s="215" t="s">
        <v>204</v>
      </c>
      <c r="B9" s="216"/>
      <c r="C9" s="216"/>
      <c r="D9" s="216"/>
      <c r="E9" s="216"/>
      <c r="F9" s="216"/>
      <c r="G9" s="216"/>
      <c r="H9" s="217"/>
      <c r="I9" s="1">
        <v>3</v>
      </c>
      <c r="J9" s="52">
        <f>SUM(J10:J15)</f>
        <v>163366696</v>
      </c>
      <c r="K9" s="52">
        <f>SUM(K10:K15)</f>
        <v>162181658</v>
      </c>
      <c r="M9" s="127"/>
    </row>
    <row r="10" spans="1:13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0</v>
      </c>
      <c r="K10" s="7">
        <v>0</v>
      </c>
      <c r="M10" s="127"/>
    </row>
    <row r="11" spans="1:13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20433240</v>
      </c>
      <c r="K11" s="7">
        <v>19348005</v>
      </c>
      <c r="M11" s="127"/>
    </row>
    <row r="12" spans="1:13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130815030</v>
      </c>
      <c r="K12" s="7">
        <v>130815030</v>
      </c>
      <c r="M12" s="127"/>
    </row>
    <row r="13" spans="1:13" ht="12.75">
      <c r="A13" s="215" t="s">
        <v>207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86590</v>
      </c>
      <c r="M13" s="127"/>
    </row>
    <row r="14" spans="1:13" ht="12.75">
      <c r="A14" s="215" t="s">
        <v>208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2633082</v>
      </c>
      <c r="K14" s="7">
        <v>3240685</v>
      </c>
      <c r="M14" s="127"/>
    </row>
    <row r="15" spans="1:13" ht="12.75">
      <c r="A15" s="215" t="s">
        <v>209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9485344</v>
      </c>
      <c r="K15" s="7">
        <v>8691348</v>
      </c>
      <c r="M15" s="127"/>
    </row>
    <row r="16" spans="1:13" ht="12.75">
      <c r="A16" s="215" t="s">
        <v>205</v>
      </c>
      <c r="B16" s="216"/>
      <c r="C16" s="216"/>
      <c r="D16" s="216"/>
      <c r="E16" s="216"/>
      <c r="F16" s="216"/>
      <c r="G16" s="216"/>
      <c r="H16" s="217"/>
      <c r="I16" s="1">
        <v>10</v>
      </c>
      <c r="J16" s="52">
        <f>SUM(J17:J25)</f>
        <v>3543259911</v>
      </c>
      <c r="K16" s="52">
        <f>SUM(K17:K25)</f>
        <v>3519883776</v>
      </c>
      <c r="M16" s="127"/>
    </row>
    <row r="17" spans="1:13" ht="12.75">
      <c r="A17" s="215" t="s">
        <v>210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337329930</v>
      </c>
      <c r="K17" s="7">
        <v>337323806</v>
      </c>
      <c r="M17" s="127"/>
    </row>
    <row r="18" spans="1:13" ht="12.75">
      <c r="A18" s="215" t="s">
        <v>246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2142488782</v>
      </c>
      <c r="K18" s="7">
        <v>2119201749</v>
      </c>
      <c r="M18" s="127"/>
    </row>
    <row r="19" spans="1:13" ht="12.75">
      <c r="A19" s="215" t="s">
        <v>211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588645850</v>
      </c>
      <c r="K19" s="7">
        <v>585740367</v>
      </c>
      <c r="M19" s="127"/>
    </row>
    <row r="20" spans="1:13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63785239</v>
      </c>
      <c r="K20" s="7">
        <v>63855340</v>
      </c>
      <c r="M20" s="127"/>
    </row>
    <row r="21" spans="1:13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  <c r="M21" s="127"/>
    </row>
    <row r="22" spans="1:13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70238209</v>
      </c>
      <c r="K22" s="7">
        <v>58982513</v>
      </c>
      <c r="M22" s="127"/>
    </row>
    <row r="23" spans="1:13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236156845</v>
      </c>
      <c r="K23" s="7">
        <v>253344277</v>
      </c>
      <c r="M23" s="127"/>
    </row>
    <row r="24" spans="1:13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22793188</v>
      </c>
      <c r="K24" s="7">
        <v>21979596</v>
      </c>
      <c r="M24" s="127"/>
    </row>
    <row r="25" spans="1:13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81821868</v>
      </c>
      <c r="K25" s="7">
        <v>79456128</v>
      </c>
      <c r="M25" s="127"/>
    </row>
    <row r="26" spans="1:13" ht="12.75">
      <c r="A26" s="215" t="s">
        <v>189</v>
      </c>
      <c r="B26" s="216"/>
      <c r="C26" s="216"/>
      <c r="D26" s="216"/>
      <c r="E26" s="216"/>
      <c r="F26" s="216"/>
      <c r="G26" s="216"/>
      <c r="H26" s="217"/>
      <c r="I26" s="1">
        <v>20</v>
      </c>
      <c r="J26" s="52">
        <f>SUM(J27:J34)</f>
        <v>149242069</v>
      </c>
      <c r="K26" s="52">
        <f>SUM(K27:K34)</f>
        <v>149242069</v>
      </c>
      <c r="M26" s="127"/>
    </row>
    <row r="27" spans="1:13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0</v>
      </c>
      <c r="K27" s="7">
        <v>0</v>
      </c>
      <c r="M27" s="127"/>
    </row>
    <row r="28" spans="1:13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  <c r="M28" s="127"/>
    </row>
    <row r="29" spans="1:13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147344706</v>
      </c>
      <c r="K29" s="7">
        <v>147344706</v>
      </c>
      <c r="M29" s="127"/>
    </row>
    <row r="30" spans="1:13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  <c r="M30" s="127"/>
    </row>
    <row r="31" spans="1:13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0</v>
      </c>
      <c r="K31" s="7">
        <v>0</v>
      </c>
      <c r="M31" s="127"/>
    </row>
    <row r="32" spans="1:13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1897363</v>
      </c>
      <c r="K32" s="7">
        <v>1897363</v>
      </c>
      <c r="M32" s="127"/>
    </row>
    <row r="33" spans="1:13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0</v>
      </c>
      <c r="M33" s="127"/>
    </row>
    <row r="34" spans="1:13" ht="12.75">
      <c r="A34" s="215" t="s">
        <v>182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  <c r="M34" s="127"/>
    </row>
    <row r="35" spans="1:13" ht="12.75">
      <c r="A35" s="215" t="s">
        <v>183</v>
      </c>
      <c r="B35" s="216"/>
      <c r="C35" s="216"/>
      <c r="D35" s="216"/>
      <c r="E35" s="216"/>
      <c r="F35" s="216"/>
      <c r="G35" s="216"/>
      <c r="H35" s="217"/>
      <c r="I35" s="1">
        <v>29</v>
      </c>
      <c r="J35" s="52">
        <f>SUM(J36:J38)</f>
        <v>8751704</v>
      </c>
      <c r="K35" s="52">
        <f>SUM(K36:K38)</f>
        <v>8655335</v>
      </c>
      <c r="M35" s="127"/>
    </row>
    <row r="36" spans="1:13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  <c r="M36" s="127"/>
    </row>
    <row r="37" spans="1:13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8747332</v>
      </c>
      <c r="K37" s="7">
        <v>8650976</v>
      </c>
      <c r="M37" s="127"/>
    </row>
    <row r="38" spans="1:13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4372</v>
      </c>
      <c r="K38" s="7">
        <v>4359</v>
      </c>
      <c r="M38" s="127"/>
    </row>
    <row r="39" spans="1:13" ht="12.75">
      <c r="A39" s="215" t="s">
        <v>184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97952887</v>
      </c>
      <c r="K39" s="7">
        <v>97880460</v>
      </c>
      <c r="M39" s="127"/>
    </row>
    <row r="40" spans="1:13" ht="12.75">
      <c r="A40" s="204" t="s">
        <v>239</v>
      </c>
      <c r="B40" s="205"/>
      <c r="C40" s="205"/>
      <c r="D40" s="205"/>
      <c r="E40" s="205"/>
      <c r="F40" s="205"/>
      <c r="G40" s="205"/>
      <c r="H40" s="206"/>
      <c r="I40" s="1">
        <v>34</v>
      </c>
      <c r="J40" s="52">
        <f>J41+J49+J56+J64</f>
        <v>4820398182</v>
      </c>
      <c r="K40" s="52">
        <f>K41+K49+K56+K64</f>
        <v>4805146284</v>
      </c>
      <c r="M40" s="127"/>
    </row>
    <row r="41" spans="1:13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2">
        <f>SUM(J42:J48)</f>
        <v>707553550</v>
      </c>
      <c r="K41" s="52">
        <f>SUM(K42:K48)</f>
        <v>660800731</v>
      </c>
      <c r="M41" s="127"/>
    </row>
    <row r="42" spans="1:13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225551877</v>
      </c>
      <c r="K42" s="7">
        <v>223622917</v>
      </c>
      <c r="M42" s="127"/>
    </row>
    <row r="43" spans="1:13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126875912</v>
      </c>
      <c r="K43" s="7">
        <v>125048716</v>
      </c>
      <c r="M43" s="127"/>
    </row>
    <row r="44" spans="1:13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92134772</v>
      </c>
      <c r="K44" s="7">
        <v>124896476</v>
      </c>
      <c r="M44" s="127"/>
    </row>
    <row r="45" spans="1:13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256403451</v>
      </c>
      <c r="K45" s="7">
        <v>179990335</v>
      </c>
      <c r="M45" s="127"/>
    </row>
    <row r="46" spans="1:13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6585401</v>
      </c>
      <c r="K46" s="7">
        <v>7240149</v>
      </c>
      <c r="M46" s="127"/>
    </row>
    <row r="47" spans="1:13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2137</v>
      </c>
      <c r="K47" s="7">
        <v>2138</v>
      </c>
      <c r="M47" s="127"/>
    </row>
    <row r="48" spans="1:13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  <c r="M48" s="127"/>
    </row>
    <row r="49" spans="1:13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2">
        <f>SUM(J50:J55)</f>
        <v>872865474</v>
      </c>
      <c r="K49" s="52">
        <f>SUM(K50:K55)</f>
        <v>675332372</v>
      </c>
      <c r="M49" s="127"/>
    </row>
    <row r="50" spans="1:13" ht="12.75">
      <c r="A50" s="215" t="s">
        <v>199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0</v>
      </c>
      <c r="K50" s="7">
        <v>0</v>
      </c>
      <c r="M50" s="127"/>
    </row>
    <row r="51" spans="1:13" ht="12.75">
      <c r="A51" s="215" t="s">
        <v>200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324533525</v>
      </c>
      <c r="K51" s="7">
        <v>292448177</v>
      </c>
      <c r="M51" s="127"/>
    </row>
    <row r="52" spans="1:13" ht="12.75">
      <c r="A52" s="215" t="s">
        <v>201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243849664</v>
      </c>
      <c r="K52" s="7">
        <v>122813242</v>
      </c>
      <c r="M52" s="127"/>
    </row>
    <row r="53" spans="1:13" ht="12.75">
      <c r="A53" s="215" t="s">
        <v>202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1906010</v>
      </c>
      <c r="K53" s="7">
        <v>3181321</v>
      </c>
      <c r="M53" s="127"/>
    </row>
    <row r="54" spans="1:13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89560565</v>
      </c>
      <c r="K54" s="7">
        <v>36650255</v>
      </c>
      <c r="M54" s="127"/>
    </row>
    <row r="55" spans="1:13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213015710</v>
      </c>
      <c r="K55" s="7">
        <v>220239377</v>
      </c>
      <c r="M55" s="127"/>
    </row>
    <row r="56" spans="1:13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2">
        <f>SUM(J57:J63)</f>
        <v>3083057510</v>
      </c>
      <c r="K56" s="52">
        <f>SUM(K57:K63)</f>
        <v>3363546225</v>
      </c>
      <c r="M56" s="127"/>
    </row>
    <row r="57" spans="1:13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  <c r="M57" s="127"/>
    </row>
    <row r="58" spans="1:13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  <c r="M58" s="127"/>
    </row>
    <row r="59" spans="1:13" ht="12.75">
      <c r="A59" s="215" t="s">
        <v>241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  <c r="M59" s="127"/>
    </row>
    <row r="60" spans="1:13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  <c r="M60" s="127"/>
    </row>
    <row r="61" spans="1:13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285100087</v>
      </c>
      <c r="K61" s="7">
        <v>284650186</v>
      </c>
      <c r="M61" s="127"/>
    </row>
    <row r="62" spans="1:13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2795678878</v>
      </c>
      <c r="K62" s="7">
        <v>3078888965</v>
      </c>
      <c r="M62" s="127"/>
    </row>
    <row r="63" spans="1:13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2278545</v>
      </c>
      <c r="K63" s="7">
        <v>7074</v>
      </c>
      <c r="M63" s="127"/>
    </row>
    <row r="64" spans="1:13" ht="12.75">
      <c r="A64" s="215" t="s">
        <v>206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156921648</v>
      </c>
      <c r="K64" s="7">
        <v>105466956</v>
      </c>
      <c r="M64" s="127"/>
    </row>
    <row r="65" spans="1:13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15376783</v>
      </c>
      <c r="K65" s="7">
        <v>16790293</v>
      </c>
      <c r="M65" s="127"/>
    </row>
    <row r="66" spans="1:13" ht="12.75">
      <c r="A66" s="204" t="s">
        <v>240</v>
      </c>
      <c r="B66" s="205"/>
      <c r="C66" s="205"/>
      <c r="D66" s="205"/>
      <c r="E66" s="205"/>
      <c r="F66" s="205"/>
      <c r="G66" s="205"/>
      <c r="H66" s="206"/>
      <c r="I66" s="1">
        <v>60</v>
      </c>
      <c r="J66" s="52">
        <f>J7+J8+J40+J65</f>
        <v>8798348232</v>
      </c>
      <c r="K66" s="52">
        <f>K7+K8+K40+K65</f>
        <v>8759779875</v>
      </c>
      <c r="M66" s="127"/>
    </row>
    <row r="67" spans="1:13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  <c r="M67" s="127"/>
    </row>
    <row r="68" spans="1:13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  <c r="M68" s="127"/>
    </row>
    <row r="69" spans="1:13" ht="12.75">
      <c r="A69" s="201" t="s">
        <v>190</v>
      </c>
      <c r="B69" s="202"/>
      <c r="C69" s="202"/>
      <c r="D69" s="202"/>
      <c r="E69" s="202"/>
      <c r="F69" s="202"/>
      <c r="G69" s="202"/>
      <c r="H69" s="203"/>
      <c r="I69" s="3">
        <v>62</v>
      </c>
      <c r="J69" s="53">
        <f>J70+J71+J72+J78+J79+J82+J85</f>
        <v>7286397747</v>
      </c>
      <c r="K69" s="53">
        <f>K70+K71+K72+K78+K79+K82+K85</f>
        <v>7310248725</v>
      </c>
      <c r="M69" s="127"/>
    </row>
    <row r="70" spans="1:13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164000000</v>
      </c>
      <c r="K70" s="7">
        <v>164000000</v>
      </c>
      <c r="M70" s="127"/>
    </row>
    <row r="71" spans="1:13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16921764</v>
      </c>
      <c r="K71" s="7">
        <v>16921764</v>
      </c>
      <c r="M71" s="127"/>
    </row>
    <row r="72" spans="1:13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2">
        <f>J73+J74-J75+J76+J77</f>
        <v>6330788787</v>
      </c>
      <c r="K72" s="52">
        <f>K73+K74-K75+K76+K77</f>
        <v>6824229581</v>
      </c>
      <c r="M72" s="127"/>
    </row>
    <row r="73" spans="1:13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12448675</v>
      </c>
      <c r="K73" s="7">
        <v>12448675</v>
      </c>
      <c r="M73" s="127"/>
    </row>
    <row r="74" spans="1:13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41459113</v>
      </c>
      <c r="K74" s="7">
        <v>41459113</v>
      </c>
      <c r="M74" s="127"/>
    </row>
    <row r="75" spans="1:13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41459113</v>
      </c>
      <c r="K75" s="7">
        <v>41459113</v>
      </c>
      <c r="M75" s="127"/>
    </row>
    <row r="76" spans="1:13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5464685057</v>
      </c>
      <c r="K76" s="7">
        <v>5443183307</v>
      </c>
      <c r="M76" s="127"/>
    </row>
    <row r="77" spans="1:13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853655055</v>
      </c>
      <c r="K77" s="7">
        <v>1368597599</v>
      </c>
      <c r="M77" s="127"/>
    </row>
    <row r="78" spans="1:13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36150000</v>
      </c>
      <c r="K78" s="7">
        <v>36150000</v>
      </c>
      <c r="M78" s="127"/>
    </row>
    <row r="79" spans="1:13" ht="12.75">
      <c r="A79" s="215" t="s">
        <v>237</v>
      </c>
      <c r="B79" s="216"/>
      <c r="C79" s="216"/>
      <c r="D79" s="216"/>
      <c r="E79" s="216"/>
      <c r="F79" s="216"/>
      <c r="G79" s="216"/>
      <c r="H79" s="217"/>
      <c r="I79" s="1">
        <v>72</v>
      </c>
      <c r="J79" s="52">
        <f>J80-J81</f>
        <v>38728424</v>
      </c>
      <c r="K79" s="52">
        <f>K80-K81</f>
        <v>38728424</v>
      </c>
      <c r="M79" s="127"/>
    </row>
    <row r="80" spans="1:13" ht="12.75">
      <c r="A80" s="224" t="s">
        <v>168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38728424</v>
      </c>
      <c r="K80" s="7">
        <v>38728424</v>
      </c>
      <c r="M80" s="127"/>
    </row>
    <row r="81" spans="1:13" ht="12.75">
      <c r="A81" s="224" t="s">
        <v>169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0</v>
      </c>
      <c r="K81" s="7">
        <v>0</v>
      </c>
      <c r="M81" s="127"/>
    </row>
    <row r="82" spans="1:13" ht="12.75">
      <c r="A82" s="215" t="s">
        <v>238</v>
      </c>
      <c r="B82" s="216"/>
      <c r="C82" s="216"/>
      <c r="D82" s="216"/>
      <c r="E82" s="216"/>
      <c r="F82" s="216"/>
      <c r="G82" s="216"/>
      <c r="H82" s="217"/>
      <c r="I82" s="1">
        <v>75</v>
      </c>
      <c r="J82" s="52">
        <f>J83-J84</f>
        <v>498363933</v>
      </c>
      <c r="K82" s="52">
        <f>K83-K84</f>
        <v>40473970</v>
      </c>
      <c r="M82" s="127"/>
    </row>
    <row r="83" spans="1:13" ht="12.75">
      <c r="A83" s="224" t="s">
        <v>170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498363933</v>
      </c>
      <c r="K83" s="7">
        <v>40473970</v>
      </c>
      <c r="M83" s="127"/>
    </row>
    <row r="84" spans="1:13" ht="12.75">
      <c r="A84" s="224" t="s">
        <v>171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>
        <v>0</v>
      </c>
      <c r="M84" s="127"/>
    </row>
    <row r="85" spans="1:13" ht="12.75">
      <c r="A85" s="215" t="s">
        <v>172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201444839</v>
      </c>
      <c r="K85" s="7">
        <v>189744986</v>
      </c>
      <c r="M85" s="127"/>
    </row>
    <row r="86" spans="1:13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2">
        <f>SUM(J87:J89)</f>
        <v>185863263</v>
      </c>
      <c r="K86" s="52">
        <f>SUM(K87:K89)</f>
        <v>184265323</v>
      </c>
      <c r="M86" s="127"/>
    </row>
    <row r="87" spans="1:13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43793587</v>
      </c>
      <c r="K87" s="7">
        <v>43712487</v>
      </c>
      <c r="M87" s="127"/>
    </row>
    <row r="88" spans="1:13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  <c r="M88" s="127"/>
    </row>
    <row r="89" spans="1:13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142069676</v>
      </c>
      <c r="K89" s="7">
        <v>140552836</v>
      </c>
      <c r="M89" s="127"/>
    </row>
    <row r="90" spans="1:13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2">
        <f>SUM(J91:J99)</f>
        <v>80678204</v>
      </c>
      <c r="K90" s="52">
        <f>SUM(K91:K99)</f>
        <v>78624899</v>
      </c>
      <c r="M90" s="127"/>
    </row>
    <row r="91" spans="1:13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  <c r="M91" s="127"/>
    </row>
    <row r="92" spans="1:13" ht="12.75">
      <c r="A92" s="215" t="s">
        <v>242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33110915</v>
      </c>
      <c r="K92" s="7">
        <v>34933389</v>
      </c>
      <c r="M92" s="127"/>
    </row>
    <row r="93" spans="1:13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29881789</v>
      </c>
      <c r="K93" s="7">
        <v>26006010</v>
      </c>
      <c r="M93" s="127"/>
    </row>
    <row r="94" spans="1:13" ht="12.75">
      <c r="A94" s="215" t="s">
        <v>243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  <c r="M94" s="127"/>
    </row>
    <row r="95" spans="1:13" ht="12.75">
      <c r="A95" s="215" t="s">
        <v>244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  <c r="M95" s="127"/>
    </row>
    <row r="96" spans="1:13" ht="12.75">
      <c r="A96" s="215" t="s">
        <v>245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  <c r="M96" s="127"/>
    </row>
    <row r="97" spans="1:13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  <c r="M97" s="127"/>
    </row>
    <row r="98" spans="1:13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0</v>
      </c>
      <c r="K98" s="7">
        <v>0</v>
      </c>
      <c r="M98" s="127"/>
    </row>
    <row r="99" spans="1:13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17685500</v>
      </c>
      <c r="K99" s="7">
        <v>17685500</v>
      </c>
      <c r="M99" s="127"/>
    </row>
    <row r="100" spans="1:13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2">
        <f>SUM(J101:J112)</f>
        <v>1156439692</v>
      </c>
      <c r="K100" s="52">
        <f>SUM(K101:K112)</f>
        <v>1073062670</v>
      </c>
      <c r="M100" s="127"/>
    </row>
    <row r="101" spans="1:13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>
        <v>0</v>
      </c>
      <c r="M101" s="127"/>
    </row>
    <row r="102" spans="1:13" ht="12.75">
      <c r="A102" s="215" t="s">
        <v>242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4635339</v>
      </c>
      <c r="K102" s="7">
        <v>4635339</v>
      </c>
      <c r="M102" s="127"/>
    </row>
    <row r="103" spans="1:13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346045545</v>
      </c>
      <c r="K103" s="7">
        <v>271163249</v>
      </c>
      <c r="M103" s="127"/>
    </row>
    <row r="104" spans="1:13" ht="12.75">
      <c r="A104" s="215" t="s">
        <v>243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6598987</v>
      </c>
      <c r="K104" s="7">
        <v>25045411</v>
      </c>
      <c r="M104" s="127"/>
    </row>
    <row r="105" spans="1:13" ht="12.75">
      <c r="A105" s="215" t="s">
        <v>244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323305421</v>
      </c>
      <c r="K105" s="7">
        <v>276377967</v>
      </c>
      <c r="M105" s="127"/>
    </row>
    <row r="106" spans="1:13" ht="12.75">
      <c r="A106" s="215" t="s">
        <v>245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0</v>
      </c>
      <c r="M106" s="127"/>
    </row>
    <row r="107" spans="1:13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4586572</v>
      </c>
      <c r="K107" s="7">
        <v>6691331</v>
      </c>
      <c r="M107" s="127"/>
    </row>
    <row r="108" spans="1:13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49636918</v>
      </c>
      <c r="K108" s="7">
        <v>41302188</v>
      </c>
      <c r="M108" s="127"/>
    </row>
    <row r="109" spans="1:13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393824637</v>
      </c>
      <c r="K109" s="7">
        <v>417814744</v>
      </c>
      <c r="M109" s="127"/>
    </row>
    <row r="110" spans="1:13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12037315</v>
      </c>
      <c r="K110" s="7">
        <v>11869513</v>
      </c>
      <c r="M110" s="127"/>
    </row>
    <row r="111" spans="1:13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  <c r="M111" s="127"/>
    </row>
    <row r="112" spans="1:13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15768958</v>
      </c>
      <c r="K112" s="7">
        <v>18162928</v>
      </c>
      <c r="M112" s="127"/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88969326</v>
      </c>
      <c r="K113" s="7">
        <v>113578258</v>
      </c>
      <c r="M113" s="127"/>
    </row>
    <row r="114" spans="1:13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2">
        <f>J69+J86+J90+J100+J113</f>
        <v>8798348232</v>
      </c>
      <c r="K114" s="52">
        <f>K69+K86+K90+K100+K113</f>
        <v>8759779875</v>
      </c>
      <c r="M114" s="127"/>
    </row>
    <row r="115" spans="1:13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  <c r="M115" s="127"/>
    </row>
    <row r="116" spans="1:13" ht="12.75">
      <c r="A116" s="221" t="s">
        <v>309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  <c r="M116" s="127"/>
    </row>
    <row r="117" spans="1:13" ht="12.75">
      <c r="A117" s="201" t="s">
        <v>185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  <c r="M117" s="127"/>
    </row>
    <row r="118" spans="1:13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v>7084952908</v>
      </c>
      <c r="K118" s="7">
        <v>7120503739</v>
      </c>
      <c r="M118" s="127"/>
    </row>
    <row r="119" spans="1:13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>
        <v>201444839</v>
      </c>
      <c r="K119" s="8">
        <v>189744986</v>
      </c>
      <c r="M119" s="127"/>
    </row>
    <row r="120" spans="1:11" ht="12.75">
      <c r="A120" s="240" t="s">
        <v>310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62" right="0.52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SheetLayoutView="110" zoomScalePageLayoutView="0" workbookViewId="0" topLeftCell="A29">
      <selection activeCell="L61" sqref="L61"/>
    </sheetView>
  </sheetViews>
  <sheetFormatPr defaultColWidth="9.140625" defaultRowHeight="12.75"/>
  <cols>
    <col min="1" max="9" width="9.140625" style="51" customWidth="1"/>
    <col min="10" max="13" width="11.140625" style="51" bestFit="1" customWidth="1"/>
    <col min="14" max="14" width="9.140625" style="51" customWidth="1"/>
    <col min="15" max="15" width="10.7109375" style="51" bestFit="1" customWidth="1"/>
    <col min="16" max="16384" width="9.140625" style="51" customWidth="1"/>
  </cols>
  <sheetData>
    <row r="1" spans="1:13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1" t="s">
        <v>355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2" t="s">
        <v>352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7" t="s">
        <v>278</v>
      </c>
      <c r="J4" s="244" t="s">
        <v>318</v>
      </c>
      <c r="K4" s="244"/>
      <c r="L4" s="244" t="s">
        <v>319</v>
      </c>
      <c r="M4" s="244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8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3">
        <f>SUM(J8:J9)</f>
        <v>475106125</v>
      </c>
      <c r="K7" s="53">
        <f>SUM(K8:K9)</f>
        <v>475106125</v>
      </c>
      <c r="L7" s="53">
        <f>SUM(L8:L9)</f>
        <v>505483805</v>
      </c>
      <c r="M7" s="53">
        <f>SUM(M8:M9)</f>
        <v>505483805</v>
      </c>
      <c r="O7" s="133"/>
      <c r="P7" s="133"/>
      <c r="Q7" s="133"/>
      <c r="R7" s="133"/>
    </row>
    <row r="8" spans="1:18" ht="12.75">
      <c r="A8" s="204" t="s">
        <v>151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457360684</v>
      </c>
      <c r="K8" s="7">
        <v>457360684</v>
      </c>
      <c r="L8" s="7">
        <v>485946386</v>
      </c>
      <c r="M8" s="7">
        <v>485946386</v>
      </c>
      <c r="O8" s="133"/>
      <c r="P8" s="133"/>
      <c r="Q8" s="133"/>
      <c r="R8" s="133"/>
    </row>
    <row r="9" spans="1:18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17745441</v>
      </c>
      <c r="K9" s="7">
        <v>17745441</v>
      </c>
      <c r="L9" s="7">
        <v>19537419</v>
      </c>
      <c r="M9" s="7">
        <v>19537419</v>
      </c>
      <c r="O9" s="133"/>
      <c r="P9" s="133"/>
      <c r="Q9" s="133"/>
      <c r="R9" s="133"/>
    </row>
    <row r="10" spans="1:18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2">
        <f>J11+J12+J16+J20+J21+J22+J25+J26</f>
        <v>454601569</v>
      </c>
      <c r="K10" s="52">
        <f>K11+K12+K16+K20+K21+K22+K25+K26</f>
        <v>454601569</v>
      </c>
      <c r="L10" s="52">
        <f>L11+L12+L16+L20+L21+L22+L25+L26</f>
        <v>490862148</v>
      </c>
      <c r="M10" s="52">
        <f>M11+M12+M16+M20+M21+M22+M25+M26</f>
        <v>490862148</v>
      </c>
      <c r="O10" s="133"/>
      <c r="P10" s="133"/>
      <c r="Q10" s="133"/>
      <c r="R10" s="133"/>
    </row>
    <row r="11" spans="1:18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-9532440</v>
      </c>
      <c r="K11" s="7">
        <v>-9532440</v>
      </c>
      <c r="L11" s="7">
        <v>-31873116</v>
      </c>
      <c r="M11" s="7">
        <v>-31873116</v>
      </c>
      <c r="O11" s="133"/>
      <c r="P11" s="133"/>
      <c r="Q11" s="133"/>
      <c r="R11" s="133"/>
    </row>
    <row r="12" spans="1:18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2">
        <f>SUM(J13:J15)</f>
        <v>291596884</v>
      </c>
      <c r="K12" s="52">
        <f>SUM(K13:K15)</f>
        <v>291596884</v>
      </c>
      <c r="L12" s="52">
        <f>SUM(L13:L15)</f>
        <v>342278065</v>
      </c>
      <c r="M12" s="52">
        <f>SUM(M13:M15)</f>
        <v>342278065</v>
      </c>
      <c r="O12" s="133"/>
      <c r="P12" s="133"/>
      <c r="Q12" s="133"/>
      <c r="R12" s="133"/>
    </row>
    <row r="13" spans="1:18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103014514</v>
      </c>
      <c r="K13" s="7">
        <v>103014514</v>
      </c>
      <c r="L13" s="7">
        <v>130656187</v>
      </c>
      <c r="M13" s="7">
        <v>130656187</v>
      </c>
      <c r="O13" s="133"/>
      <c r="P13" s="133"/>
      <c r="Q13" s="133"/>
      <c r="R13" s="133"/>
    </row>
    <row r="14" spans="1:18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91476502</v>
      </c>
      <c r="K14" s="7">
        <v>91476502</v>
      </c>
      <c r="L14" s="7">
        <v>108502908</v>
      </c>
      <c r="M14" s="7">
        <v>108502908</v>
      </c>
      <c r="O14" s="133"/>
      <c r="P14" s="133"/>
      <c r="Q14" s="133"/>
      <c r="R14" s="133"/>
    </row>
    <row r="15" spans="1:18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97105868</v>
      </c>
      <c r="K15" s="7">
        <v>97105868</v>
      </c>
      <c r="L15" s="7">
        <v>103118970</v>
      </c>
      <c r="M15" s="7">
        <v>103118970</v>
      </c>
      <c r="O15" s="133"/>
      <c r="P15" s="133"/>
      <c r="Q15" s="133"/>
      <c r="R15" s="133"/>
    </row>
    <row r="16" spans="1:18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2">
        <f>SUM(J17:J19)</f>
        <v>77703677</v>
      </c>
      <c r="K16" s="52">
        <f>SUM(K17:K19)</f>
        <v>77703677</v>
      </c>
      <c r="L16" s="52">
        <f>SUM(L17:L19)</f>
        <v>81501908</v>
      </c>
      <c r="M16" s="52">
        <f>SUM(M17:M19)</f>
        <v>81501908</v>
      </c>
      <c r="O16" s="133"/>
      <c r="P16" s="133"/>
      <c r="Q16" s="133"/>
      <c r="R16" s="133"/>
    </row>
    <row r="17" spans="1:18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45324813</v>
      </c>
      <c r="K17" s="7">
        <v>45324813</v>
      </c>
      <c r="L17" s="7">
        <v>47505340</v>
      </c>
      <c r="M17" s="7">
        <v>47505340</v>
      </c>
      <c r="O17" s="133"/>
      <c r="P17" s="133"/>
      <c r="Q17" s="133"/>
      <c r="R17" s="133"/>
    </row>
    <row r="18" spans="1:18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19861547</v>
      </c>
      <c r="K18" s="7">
        <v>19861547</v>
      </c>
      <c r="L18" s="7">
        <v>21078093</v>
      </c>
      <c r="M18" s="7">
        <v>21078093</v>
      </c>
      <c r="O18" s="133"/>
      <c r="P18" s="133"/>
      <c r="Q18" s="133"/>
      <c r="R18" s="133"/>
    </row>
    <row r="19" spans="1:18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12517317</v>
      </c>
      <c r="K19" s="7">
        <v>12517317</v>
      </c>
      <c r="L19" s="7">
        <v>12918475</v>
      </c>
      <c r="M19" s="7">
        <v>12918475</v>
      </c>
      <c r="O19" s="133"/>
      <c r="P19" s="133"/>
      <c r="Q19" s="133"/>
      <c r="R19" s="133"/>
    </row>
    <row r="20" spans="1:18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58596804</v>
      </c>
      <c r="K20" s="7">
        <v>58596804</v>
      </c>
      <c r="L20" s="7">
        <v>64767332</v>
      </c>
      <c r="M20" s="7">
        <v>64767332</v>
      </c>
      <c r="O20" s="133"/>
      <c r="P20" s="133"/>
      <c r="Q20" s="133"/>
      <c r="R20" s="133"/>
    </row>
    <row r="21" spans="1:18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24778233</v>
      </c>
      <c r="K21" s="7">
        <v>24778233</v>
      </c>
      <c r="L21" s="7">
        <v>24317724</v>
      </c>
      <c r="M21" s="7">
        <v>24317724</v>
      </c>
      <c r="O21" s="133"/>
      <c r="P21" s="133"/>
      <c r="Q21" s="133"/>
      <c r="R21" s="133"/>
    </row>
    <row r="22" spans="1:18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2">
        <f>SUM(J23:J24)</f>
        <v>659126</v>
      </c>
      <c r="K22" s="52">
        <f>SUM(K23:K24)</f>
        <v>659126</v>
      </c>
      <c r="L22" s="52">
        <f>SUM(L23:L24)</f>
        <v>0</v>
      </c>
      <c r="M22" s="52">
        <f>SUM(M23:M24)</f>
        <v>0</v>
      </c>
      <c r="O22" s="133"/>
      <c r="P22" s="133"/>
      <c r="Q22" s="133"/>
      <c r="R22" s="133"/>
    </row>
    <row r="23" spans="1:18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33"/>
      <c r="P23" s="133"/>
      <c r="Q23" s="133"/>
      <c r="R23" s="133"/>
    </row>
    <row r="24" spans="1:18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659126</v>
      </c>
      <c r="K24" s="7">
        <v>659126</v>
      </c>
      <c r="L24" s="7">
        <v>0</v>
      </c>
      <c r="M24" s="7">
        <v>0</v>
      </c>
      <c r="O24" s="133"/>
      <c r="P24" s="133"/>
      <c r="Q24" s="133"/>
      <c r="R24" s="133"/>
    </row>
    <row r="25" spans="1:18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0</v>
      </c>
      <c r="L25" s="7">
        <v>0</v>
      </c>
      <c r="M25" s="7">
        <v>0</v>
      </c>
      <c r="O25" s="133"/>
      <c r="P25" s="133"/>
      <c r="Q25" s="133"/>
      <c r="R25" s="133"/>
    </row>
    <row r="26" spans="1:18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10799285</v>
      </c>
      <c r="K26" s="7">
        <v>10799285</v>
      </c>
      <c r="L26" s="7">
        <v>9870235</v>
      </c>
      <c r="M26" s="7">
        <v>9870235</v>
      </c>
      <c r="O26" s="133"/>
      <c r="P26" s="133"/>
      <c r="Q26" s="133"/>
      <c r="R26" s="133"/>
    </row>
    <row r="27" spans="1:18" ht="12.75">
      <c r="A27" s="204" t="s">
        <v>212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2">
        <f>SUM(J28:J32)</f>
        <v>71954912</v>
      </c>
      <c r="K27" s="52">
        <f>SUM(K28:K32)</f>
        <v>71954912</v>
      </c>
      <c r="L27" s="52">
        <f>SUM(L28:L32)</f>
        <v>81336844</v>
      </c>
      <c r="M27" s="52">
        <f>SUM(M28:M32)</f>
        <v>81336844</v>
      </c>
      <c r="O27" s="133"/>
      <c r="P27" s="133"/>
      <c r="Q27" s="133"/>
      <c r="R27" s="133"/>
    </row>
    <row r="28" spans="1:18" ht="26.25" customHeight="1">
      <c r="A28" s="204" t="s">
        <v>226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0</v>
      </c>
      <c r="K28" s="7">
        <v>0</v>
      </c>
      <c r="L28" s="7">
        <v>0</v>
      </c>
      <c r="M28" s="7">
        <v>0</v>
      </c>
      <c r="O28" s="133"/>
      <c r="P28" s="133"/>
      <c r="Q28" s="133"/>
      <c r="R28" s="133"/>
    </row>
    <row r="29" spans="1:18" ht="26.25" customHeight="1">
      <c r="A29" s="204" t="s">
        <v>154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71872880</v>
      </c>
      <c r="K29" s="7">
        <v>71872880</v>
      </c>
      <c r="L29" s="7">
        <v>81261768</v>
      </c>
      <c r="M29" s="7">
        <v>81261768</v>
      </c>
      <c r="O29" s="133"/>
      <c r="P29" s="133"/>
      <c r="Q29" s="133"/>
      <c r="R29" s="133"/>
    </row>
    <row r="30" spans="1:18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22019</v>
      </c>
      <c r="K30" s="7">
        <v>22019</v>
      </c>
      <c r="L30" s="7">
        <v>0</v>
      </c>
      <c r="M30" s="7">
        <v>0</v>
      </c>
      <c r="O30" s="133"/>
      <c r="P30" s="133"/>
      <c r="Q30" s="133"/>
      <c r="R30" s="133"/>
    </row>
    <row r="31" spans="1:18" ht="12.75">
      <c r="A31" s="204" t="s">
        <v>222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  <c r="O31" s="133"/>
      <c r="P31" s="133"/>
      <c r="Q31" s="133"/>
      <c r="R31" s="133"/>
    </row>
    <row r="32" spans="1:18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60013</v>
      </c>
      <c r="K32" s="7">
        <v>60013</v>
      </c>
      <c r="L32" s="7">
        <v>75076</v>
      </c>
      <c r="M32" s="7">
        <v>75076</v>
      </c>
      <c r="O32" s="133"/>
      <c r="P32" s="133"/>
      <c r="Q32" s="133"/>
      <c r="R32" s="133"/>
    </row>
    <row r="33" spans="1:18" ht="12.75">
      <c r="A33" s="204" t="s">
        <v>213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2">
        <f>SUM(J34:J37)</f>
        <v>15748101</v>
      </c>
      <c r="K33" s="52">
        <f>SUM(K34:K37)</f>
        <v>15748101</v>
      </c>
      <c r="L33" s="52">
        <f>SUM(L34:L37)</f>
        <v>30064072</v>
      </c>
      <c r="M33" s="52">
        <f>SUM(M34:M37)</f>
        <v>30064072</v>
      </c>
      <c r="O33" s="133"/>
      <c r="P33" s="133"/>
      <c r="Q33" s="133"/>
      <c r="R33" s="133"/>
    </row>
    <row r="34" spans="1:18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  <c r="O34" s="133"/>
      <c r="P34" s="133"/>
      <c r="Q34" s="133"/>
      <c r="R34" s="133"/>
    </row>
    <row r="35" spans="1:18" ht="26.25" customHeight="1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15746723</v>
      </c>
      <c r="K35" s="7">
        <v>15746723</v>
      </c>
      <c r="L35" s="7">
        <v>30063507</v>
      </c>
      <c r="M35" s="7">
        <v>30063507</v>
      </c>
      <c r="O35" s="133"/>
      <c r="P35" s="133"/>
      <c r="Q35" s="133"/>
      <c r="R35" s="133"/>
    </row>
    <row r="36" spans="1:18" ht="12.75">
      <c r="A36" s="204" t="s">
        <v>223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  <c r="O36" s="133"/>
      <c r="P36" s="133"/>
      <c r="Q36" s="133"/>
      <c r="R36" s="133"/>
    </row>
    <row r="37" spans="1:18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1378</v>
      </c>
      <c r="K37" s="7">
        <v>1378</v>
      </c>
      <c r="L37" s="7">
        <v>565</v>
      </c>
      <c r="M37" s="7">
        <v>565</v>
      </c>
      <c r="O37" s="133"/>
      <c r="P37" s="133"/>
      <c r="Q37" s="133"/>
      <c r="R37" s="133"/>
    </row>
    <row r="38" spans="1:18" ht="12.75">
      <c r="A38" s="204" t="s">
        <v>194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  <c r="O38" s="133"/>
      <c r="P38" s="133"/>
      <c r="Q38" s="133"/>
      <c r="R38" s="133"/>
    </row>
    <row r="39" spans="1:18" ht="12.75">
      <c r="A39" s="204" t="s">
        <v>195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  <c r="O39" s="133"/>
      <c r="P39" s="133"/>
      <c r="Q39" s="133"/>
      <c r="R39" s="133"/>
    </row>
    <row r="40" spans="1:18" ht="12.75">
      <c r="A40" s="204" t="s">
        <v>224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  <c r="O40" s="133"/>
      <c r="P40" s="133"/>
      <c r="Q40" s="133"/>
      <c r="R40" s="133"/>
    </row>
    <row r="41" spans="1:18" ht="12.75">
      <c r="A41" s="204" t="s">
        <v>225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  <c r="O41" s="133"/>
      <c r="P41" s="133"/>
      <c r="Q41" s="133"/>
      <c r="R41" s="133"/>
    </row>
    <row r="42" spans="1:18" ht="12.75">
      <c r="A42" s="204" t="s">
        <v>214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2">
        <f>J7+J27+J38+J40</f>
        <v>547061037</v>
      </c>
      <c r="K42" s="52">
        <f>K7+K27+K38+K40</f>
        <v>547061037</v>
      </c>
      <c r="L42" s="52">
        <f>L7+L27+L38+L40</f>
        <v>586820649</v>
      </c>
      <c r="M42" s="52">
        <f>M7+M27+M38+M40</f>
        <v>586820649</v>
      </c>
      <c r="O42" s="133"/>
      <c r="P42" s="133"/>
      <c r="Q42" s="133"/>
      <c r="R42" s="133"/>
    </row>
    <row r="43" spans="1:18" ht="12.75">
      <c r="A43" s="204" t="s">
        <v>215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2">
        <f>J10+J33+J39+J41</f>
        <v>470349670</v>
      </c>
      <c r="K43" s="52">
        <f>K10+K33+K39+K41</f>
        <v>470349670</v>
      </c>
      <c r="L43" s="52">
        <f>L10+L33+L39+L41</f>
        <v>520926220</v>
      </c>
      <c r="M43" s="52">
        <f>M10+M33+M39+M41</f>
        <v>520926220</v>
      </c>
      <c r="O43" s="133"/>
      <c r="P43" s="133"/>
      <c r="Q43" s="133"/>
      <c r="R43" s="133"/>
    </row>
    <row r="44" spans="1:18" ht="12.75">
      <c r="A44" s="204" t="s">
        <v>235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2">
        <f>J42-J43</f>
        <v>76711367</v>
      </c>
      <c r="K44" s="52">
        <f>K42-K43</f>
        <v>76711367</v>
      </c>
      <c r="L44" s="52">
        <f>L42-L43</f>
        <v>65894429</v>
      </c>
      <c r="M44" s="52">
        <f>M42-M43</f>
        <v>65894429</v>
      </c>
      <c r="O44" s="133"/>
      <c r="P44" s="133"/>
      <c r="Q44" s="133"/>
      <c r="R44" s="133"/>
    </row>
    <row r="45" spans="1:18" ht="12.75">
      <c r="A45" s="224" t="s">
        <v>217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2">
        <f>IF(J42&gt;J43,J42-J43,0)</f>
        <v>76711367</v>
      </c>
      <c r="K45" s="52">
        <f>IF(K42&gt;K43,K42-K43,0)</f>
        <v>76711367</v>
      </c>
      <c r="L45" s="52">
        <f>IF(L42&gt;L43,L42-L43,0)</f>
        <v>65894429</v>
      </c>
      <c r="M45" s="52">
        <f>IF(M42&gt;M43,M42-M43,0)</f>
        <v>65894429</v>
      </c>
      <c r="O45" s="133"/>
      <c r="P45" s="133"/>
      <c r="Q45" s="133"/>
      <c r="R45" s="133"/>
    </row>
    <row r="46" spans="1:18" ht="12.75">
      <c r="A46" s="224" t="s">
        <v>218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  <c r="O46" s="133"/>
      <c r="P46" s="133"/>
      <c r="Q46" s="133"/>
      <c r="R46" s="133"/>
    </row>
    <row r="47" spans="1:18" ht="12.75">
      <c r="A47" s="204" t="s">
        <v>216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40833011</v>
      </c>
      <c r="K47" s="7">
        <v>40833011</v>
      </c>
      <c r="L47" s="7">
        <v>36464372</v>
      </c>
      <c r="M47" s="7">
        <v>36464372</v>
      </c>
      <c r="O47" s="133"/>
      <c r="P47" s="133"/>
      <c r="Q47" s="133"/>
      <c r="R47" s="133"/>
    </row>
    <row r="48" spans="1:18" ht="12.75">
      <c r="A48" s="204" t="s">
        <v>236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2">
        <f>J44-J47</f>
        <v>35878356</v>
      </c>
      <c r="K48" s="52">
        <f>K44-K47</f>
        <v>35878356</v>
      </c>
      <c r="L48" s="52">
        <f>L44-L47</f>
        <v>29430057</v>
      </c>
      <c r="M48" s="52">
        <f>M44-M47</f>
        <v>29430057</v>
      </c>
      <c r="O48" s="133"/>
      <c r="P48" s="133"/>
      <c r="Q48" s="133"/>
      <c r="R48" s="133"/>
    </row>
    <row r="49" spans="1:18" ht="12.75">
      <c r="A49" s="224" t="s">
        <v>191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2">
        <f>IF(J48&gt;0,J48,0)</f>
        <v>35878356</v>
      </c>
      <c r="K49" s="52">
        <f>IF(K48&gt;0,K48,0)</f>
        <v>35878356</v>
      </c>
      <c r="L49" s="52">
        <f>IF(L48&gt;0,L48,0)</f>
        <v>29430057</v>
      </c>
      <c r="M49" s="52">
        <f>IF(M48&gt;0,M48,0)</f>
        <v>29430057</v>
      </c>
      <c r="O49" s="133"/>
      <c r="P49" s="133"/>
      <c r="Q49" s="133"/>
      <c r="R49" s="133"/>
    </row>
    <row r="50" spans="1:18" ht="12.75">
      <c r="A50" s="248" t="s">
        <v>219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  <c r="O50" s="133"/>
      <c r="P50" s="133"/>
      <c r="Q50" s="133"/>
      <c r="R50" s="133"/>
    </row>
    <row r="51" spans="1:18" ht="12.75" customHeight="1">
      <c r="A51" s="221" t="s">
        <v>311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O51" s="133"/>
      <c r="P51" s="133"/>
      <c r="Q51" s="133"/>
      <c r="R51" s="133"/>
    </row>
    <row r="52" spans="1:18" ht="12.75" customHeight="1">
      <c r="A52" s="201" t="s">
        <v>186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  <c r="O52" s="133"/>
      <c r="P52" s="133"/>
      <c r="Q52" s="133"/>
      <c r="R52" s="133"/>
    </row>
    <row r="53" spans="1:18" ht="12.75">
      <c r="A53" s="245" t="s">
        <v>233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v>47004078</v>
      </c>
      <c r="K53" s="7">
        <v>47004078</v>
      </c>
      <c r="L53" s="7">
        <v>40473970</v>
      </c>
      <c r="M53" s="7">
        <v>40473970</v>
      </c>
      <c r="O53" s="133"/>
      <c r="P53" s="133"/>
      <c r="Q53" s="133"/>
      <c r="R53" s="133"/>
    </row>
    <row r="54" spans="1:18" ht="12.75">
      <c r="A54" s="245" t="s">
        <v>234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-11125722</v>
      </c>
      <c r="K54" s="7">
        <v>-11125722</v>
      </c>
      <c r="L54" s="8">
        <v>-11043913</v>
      </c>
      <c r="M54" s="8">
        <v>-11043913</v>
      </c>
      <c r="O54" s="133"/>
      <c r="P54" s="133"/>
      <c r="Q54" s="133"/>
      <c r="R54" s="133"/>
    </row>
    <row r="55" spans="1:18" ht="12.75" customHeight="1">
      <c r="A55" s="221" t="s">
        <v>188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O55" s="133"/>
      <c r="P55" s="133"/>
      <c r="Q55" s="133"/>
      <c r="R55" s="133"/>
    </row>
    <row r="56" spans="1:18" ht="12.75">
      <c r="A56" s="201" t="s">
        <v>203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v>35878356</v>
      </c>
      <c r="K56" s="6">
        <v>35878356</v>
      </c>
      <c r="L56" s="6">
        <v>29430057</v>
      </c>
      <c r="M56" s="6">
        <v>29430057</v>
      </c>
      <c r="O56" s="133"/>
      <c r="P56" s="133"/>
      <c r="Q56" s="133"/>
      <c r="R56" s="133"/>
    </row>
    <row r="57" spans="1:18" ht="12.75">
      <c r="A57" s="204" t="s">
        <v>220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v>972754</v>
      </c>
      <c r="K57" s="52">
        <v>972754</v>
      </c>
      <c r="L57" s="52">
        <v>-4744714</v>
      </c>
      <c r="M57" s="52">
        <v>-4744714</v>
      </c>
      <c r="O57" s="133"/>
      <c r="P57" s="133"/>
      <c r="Q57" s="133"/>
      <c r="R57" s="133"/>
    </row>
    <row r="58" spans="1:18" ht="12.75">
      <c r="A58" s="204" t="s">
        <v>227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972754</v>
      </c>
      <c r="K58" s="7">
        <v>972754</v>
      </c>
      <c r="L58" s="7">
        <v>-4744714</v>
      </c>
      <c r="M58" s="52">
        <v>-4744714</v>
      </c>
      <c r="O58" s="133"/>
      <c r="P58" s="133"/>
      <c r="Q58" s="133"/>
      <c r="R58" s="133"/>
    </row>
    <row r="59" spans="1:18" ht="24.75" customHeight="1">
      <c r="A59" s="204" t="s">
        <v>228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  <c r="O59" s="133"/>
      <c r="P59" s="133"/>
      <c r="Q59" s="133"/>
      <c r="R59" s="133"/>
    </row>
    <row r="60" spans="1:18" ht="24.75" customHeight="1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  <c r="O60" s="133"/>
      <c r="P60" s="133"/>
      <c r="Q60" s="133"/>
      <c r="R60" s="133"/>
    </row>
    <row r="61" spans="1:18" ht="12.75">
      <c r="A61" s="204" t="s">
        <v>229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  <c r="O61" s="133"/>
      <c r="P61" s="133"/>
      <c r="Q61" s="133"/>
      <c r="R61" s="133"/>
    </row>
    <row r="62" spans="1:18" ht="12.75">
      <c r="A62" s="204" t="s">
        <v>230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  <c r="O62" s="133"/>
      <c r="P62" s="133"/>
      <c r="Q62" s="133"/>
      <c r="R62" s="133"/>
    </row>
    <row r="63" spans="1:18" ht="12.75">
      <c r="A63" s="204" t="s">
        <v>231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  <c r="O63" s="133"/>
      <c r="P63" s="133"/>
      <c r="Q63" s="133"/>
      <c r="R63" s="133"/>
    </row>
    <row r="64" spans="1:18" ht="12.75">
      <c r="A64" s="204" t="s">
        <v>232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  <c r="O64" s="133"/>
      <c r="P64" s="133"/>
      <c r="Q64" s="133"/>
      <c r="R64" s="133"/>
    </row>
    <row r="65" spans="1:18" ht="12.75">
      <c r="A65" s="204" t="s">
        <v>221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  <c r="O65" s="133"/>
      <c r="P65" s="133"/>
      <c r="Q65" s="133"/>
      <c r="R65" s="133"/>
    </row>
    <row r="66" spans="1:18" ht="25.5" customHeight="1">
      <c r="A66" s="204" t="s">
        <v>192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v>972754</v>
      </c>
      <c r="K66" s="52">
        <v>972754</v>
      </c>
      <c r="L66" s="52">
        <v>-4744714</v>
      </c>
      <c r="M66" s="52">
        <v>-4744714</v>
      </c>
      <c r="O66" s="133"/>
      <c r="P66" s="133"/>
      <c r="Q66" s="133"/>
      <c r="R66" s="133"/>
    </row>
    <row r="67" spans="1:18" ht="12.75">
      <c r="A67" s="204" t="s">
        <v>193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36851110</v>
      </c>
      <c r="K67" s="60">
        <f>K56+K66</f>
        <v>36851110</v>
      </c>
      <c r="L67" s="60">
        <f>L56+L66</f>
        <v>24685343</v>
      </c>
      <c r="M67" s="60">
        <f>M56+M66</f>
        <v>24685343</v>
      </c>
      <c r="O67" s="133"/>
      <c r="P67" s="133"/>
      <c r="Q67" s="133"/>
      <c r="R67" s="133"/>
    </row>
    <row r="68" spans="1:18" ht="12.75" customHeight="1">
      <c r="A68" s="255" t="s">
        <v>312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O68" s="133"/>
      <c r="P68" s="133"/>
      <c r="Q68" s="133"/>
      <c r="R68" s="133"/>
    </row>
    <row r="69" spans="1:18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O69" s="133"/>
      <c r="P69" s="133"/>
      <c r="Q69" s="133"/>
      <c r="R69" s="133"/>
    </row>
    <row r="70" spans="1:18" ht="12.75">
      <c r="A70" s="245" t="s">
        <v>233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v>47976832</v>
      </c>
      <c r="K70" s="7">
        <v>47976832</v>
      </c>
      <c r="L70" s="7">
        <v>35729256</v>
      </c>
      <c r="M70" s="7">
        <v>35729256</v>
      </c>
      <c r="O70" s="133"/>
      <c r="P70" s="133"/>
      <c r="Q70" s="133"/>
      <c r="R70" s="133"/>
    </row>
    <row r="71" spans="1:18" ht="12.75">
      <c r="A71" s="252" t="s">
        <v>234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-11125722</v>
      </c>
      <c r="K71" s="8">
        <v>-11125722</v>
      </c>
      <c r="L71" s="8">
        <v>-11043913</v>
      </c>
      <c r="M71" s="8">
        <v>-11043913</v>
      </c>
      <c r="O71" s="133"/>
      <c r="P71" s="133"/>
      <c r="Q71" s="133"/>
      <c r="R71" s="133"/>
    </row>
    <row r="74" spans="12:13" ht="12.75">
      <c r="L74" s="127"/>
      <c r="M74" s="12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56:M67 L53:M54 J70:M71 J53:J5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53:K54 J7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J22:M22 J33:M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10" zoomScalePageLayoutView="0" workbookViewId="0" topLeftCell="A22">
      <selection activeCell="M51" sqref="M51"/>
    </sheetView>
  </sheetViews>
  <sheetFormatPr defaultColWidth="9.140625" defaultRowHeight="12.75"/>
  <cols>
    <col min="1" max="9" width="9.140625" style="51" customWidth="1"/>
    <col min="10" max="10" width="14.57421875" style="51" customWidth="1"/>
    <col min="11" max="11" width="14.57421875" style="130" customWidth="1"/>
    <col min="12" max="16384" width="9.140625" style="51" customWidth="1"/>
  </cols>
  <sheetData>
    <row r="1" spans="1:11" ht="12.75" customHeight="1">
      <c r="A1" s="262" t="s">
        <v>163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353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278</v>
      </c>
      <c r="J4" s="66" t="s">
        <v>318</v>
      </c>
      <c r="K4" s="129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282</v>
      </c>
      <c r="K5" s="129" t="s">
        <v>283</v>
      </c>
    </row>
    <row r="6" spans="1:11" ht="12.75">
      <c r="A6" s="221" t="s">
        <v>155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5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76711367</v>
      </c>
      <c r="K7" s="6">
        <v>65894429</v>
      </c>
      <c r="M7" s="133"/>
      <c r="N7" s="133"/>
      <c r="O7" s="133"/>
    </row>
    <row r="8" spans="1:15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58596804</v>
      </c>
      <c r="K8" s="7">
        <v>64767332</v>
      </c>
      <c r="M8" s="133"/>
      <c r="N8" s="133"/>
      <c r="O8" s="133"/>
    </row>
    <row r="9" spans="1:15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0</v>
      </c>
      <c r="K9" s="7">
        <v>0</v>
      </c>
      <c r="M9" s="133"/>
      <c r="N9" s="133"/>
      <c r="O9" s="133"/>
    </row>
    <row r="10" spans="1:15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80792811</v>
      </c>
      <c r="K10" s="7">
        <v>197533102</v>
      </c>
      <c r="M10" s="133"/>
      <c r="N10" s="133"/>
      <c r="O10" s="133"/>
    </row>
    <row r="11" spans="1:15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50197868</v>
      </c>
      <c r="K11" s="7">
        <v>46752819</v>
      </c>
      <c r="M11" s="133"/>
      <c r="N11" s="133"/>
      <c r="O11" s="133"/>
    </row>
    <row r="12" spans="1:15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0</v>
      </c>
      <c r="K12" s="7">
        <v>0</v>
      </c>
      <c r="M12" s="133"/>
      <c r="N12" s="133"/>
      <c r="O12" s="133"/>
    </row>
    <row r="13" spans="1:15" ht="12.75">
      <c r="A13" s="204" t="s">
        <v>156</v>
      </c>
      <c r="B13" s="205"/>
      <c r="C13" s="205"/>
      <c r="D13" s="205"/>
      <c r="E13" s="205"/>
      <c r="F13" s="205"/>
      <c r="G13" s="205"/>
      <c r="H13" s="205"/>
      <c r="I13" s="1">
        <v>7</v>
      </c>
      <c r="J13" s="63">
        <f>SUM(J7:J12)</f>
        <v>266298850</v>
      </c>
      <c r="K13" s="52">
        <f>SUM(K7:K12)</f>
        <v>374947682</v>
      </c>
      <c r="M13" s="133"/>
      <c r="N13" s="133"/>
      <c r="O13" s="133"/>
    </row>
    <row r="14" spans="1:15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69184955</v>
      </c>
      <c r="K14" s="7">
        <v>83377021</v>
      </c>
      <c r="M14" s="133"/>
      <c r="N14" s="133"/>
      <c r="O14" s="133"/>
    </row>
    <row r="15" spans="1:15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0</v>
      </c>
      <c r="K15" s="7">
        <v>0</v>
      </c>
      <c r="M15" s="133"/>
      <c r="N15" s="133"/>
      <c r="O15" s="133"/>
    </row>
    <row r="16" spans="1:15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0</v>
      </c>
      <c r="K16" s="7">
        <v>0</v>
      </c>
      <c r="M16" s="133"/>
      <c r="N16" s="133"/>
      <c r="O16" s="133"/>
    </row>
    <row r="17" spans="1:15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63760918</v>
      </c>
      <c r="K17" s="7">
        <v>50265542</v>
      </c>
      <c r="M17" s="133"/>
      <c r="N17" s="133"/>
      <c r="O17" s="133"/>
    </row>
    <row r="18" spans="1:15" ht="12.75">
      <c r="A18" s="204" t="s">
        <v>157</v>
      </c>
      <c r="B18" s="205"/>
      <c r="C18" s="205"/>
      <c r="D18" s="205"/>
      <c r="E18" s="205"/>
      <c r="F18" s="205"/>
      <c r="G18" s="205"/>
      <c r="H18" s="205"/>
      <c r="I18" s="1">
        <v>12</v>
      </c>
      <c r="J18" s="63">
        <f>SUM(J14:J17)</f>
        <v>132945873</v>
      </c>
      <c r="K18" s="52">
        <f>SUM(K14:K17)</f>
        <v>133642563</v>
      </c>
      <c r="M18" s="133"/>
      <c r="N18" s="133"/>
      <c r="O18" s="133"/>
    </row>
    <row r="19" spans="1:15" ht="24.75" customHeight="1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IF(J13&gt;J18,J13-J18,0)</f>
        <v>133352977</v>
      </c>
      <c r="K19" s="52">
        <f>IF(K13&gt;K18,K13-K18,0)</f>
        <v>241305119</v>
      </c>
      <c r="M19" s="133"/>
      <c r="N19" s="133"/>
      <c r="O19" s="133"/>
    </row>
    <row r="20" spans="1:15" ht="24.75" customHeight="1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3">
        <f>IF(J18&gt;J13,J18-J13,0)</f>
        <v>0</v>
      </c>
      <c r="K20" s="60">
        <f>IF(K18&gt;K13,K18-K13,0)</f>
        <v>0</v>
      </c>
      <c r="M20" s="133"/>
      <c r="N20" s="133"/>
      <c r="O20" s="133"/>
    </row>
    <row r="21" spans="1:15" ht="12.75">
      <c r="A21" s="221" t="s">
        <v>158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  <c r="M21" s="133"/>
      <c r="N21" s="133"/>
      <c r="O21" s="133"/>
    </row>
    <row r="22" spans="1:15" ht="12.75">
      <c r="A22" s="215" t="s">
        <v>177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368170</v>
      </c>
      <c r="K22" s="6">
        <v>274243</v>
      </c>
      <c r="M22" s="133"/>
      <c r="N22" s="133"/>
      <c r="O22" s="133"/>
    </row>
    <row r="23" spans="1:15" ht="12.75">
      <c r="A23" s="215" t="s">
        <v>178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0</v>
      </c>
      <c r="K23" s="7">
        <v>0</v>
      </c>
      <c r="M23" s="133"/>
      <c r="N23" s="133"/>
      <c r="O23" s="133"/>
    </row>
    <row r="24" spans="1:15" ht="12.75">
      <c r="A24" s="215" t="s">
        <v>179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28969585</v>
      </c>
      <c r="K24" s="7">
        <v>40412689</v>
      </c>
      <c r="M24" s="133"/>
      <c r="N24" s="133"/>
      <c r="O24" s="133"/>
    </row>
    <row r="25" spans="1:15" ht="12.75">
      <c r="A25" s="215" t="s">
        <v>180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2085556</v>
      </c>
      <c r="M25" s="133"/>
      <c r="N25" s="133"/>
      <c r="O25" s="133"/>
    </row>
    <row r="26" spans="1:15" ht="12.75">
      <c r="A26" s="215" t="s">
        <v>181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40842</v>
      </c>
      <c r="K26" s="7">
        <v>199650965</v>
      </c>
      <c r="M26" s="133"/>
      <c r="N26" s="133"/>
      <c r="O26" s="133"/>
    </row>
    <row r="27" spans="1:15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3">
        <f>SUM(J22:J26)</f>
        <v>29378597</v>
      </c>
      <c r="K27" s="52">
        <f>SUM(K22:K26)</f>
        <v>242423453</v>
      </c>
      <c r="M27" s="133"/>
      <c r="N27" s="133"/>
      <c r="O27" s="133"/>
    </row>
    <row r="28" spans="1:15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82190533</v>
      </c>
      <c r="K28" s="7">
        <v>65883619</v>
      </c>
      <c r="M28" s="133"/>
      <c r="N28" s="133"/>
      <c r="O28" s="133"/>
    </row>
    <row r="29" spans="1:15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677918</v>
      </c>
      <c r="K29" s="7">
        <v>462300</v>
      </c>
      <c r="M29" s="133"/>
      <c r="N29" s="133"/>
      <c r="O29" s="133"/>
    </row>
    <row r="30" spans="1:15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90668713</v>
      </c>
      <c r="K30" s="7">
        <v>477744407</v>
      </c>
      <c r="M30" s="133"/>
      <c r="N30" s="133"/>
      <c r="O30" s="133"/>
    </row>
    <row r="31" spans="1:15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3">
        <f>SUM(J28:J30)</f>
        <v>173537164</v>
      </c>
      <c r="K31" s="52">
        <f>SUM(K28:K30)</f>
        <v>544090326</v>
      </c>
      <c r="M31" s="133"/>
      <c r="N31" s="133"/>
      <c r="O31" s="133"/>
    </row>
    <row r="32" spans="1:15" ht="24.75" customHeight="1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IF(J27&gt;J31,J27-J31,0)</f>
        <v>0</v>
      </c>
      <c r="K32" s="52">
        <f>IF(K27&gt;K31,K27-K31,0)</f>
        <v>0</v>
      </c>
      <c r="M32" s="133"/>
      <c r="N32" s="133"/>
      <c r="O32" s="133"/>
    </row>
    <row r="33" spans="1:15" ht="24.75" customHeight="1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IF(J31&gt;J27,J31-J27,0)</f>
        <v>144158567</v>
      </c>
      <c r="K33" s="60">
        <f>IF(K31&gt;K27,K31-K27,0)</f>
        <v>301666873</v>
      </c>
      <c r="M33" s="133"/>
      <c r="N33" s="133"/>
      <c r="O33" s="133"/>
    </row>
    <row r="34" spans="1:15" ht="12.75">
      <c r="A34" s="221" t="s">
        <v>159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  <c r="M34" s="133"/>
      <c r="N34" s="133"/>
      <c r="O34" s="133"/>
    </row>
    <row r="35" spans="1:15" ht="12.75">
      <c r="A35" s="215" t="s">
        <v>173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0</v>
      </c>
      <c r="K35" s="6">
        <v>0</v>
      </c>
      <c r="M35" s="133"/>
      <c r="N35" s="133"/>
      <c r="O35" s="133"/>
    </row>
    <row r="36" spans="1:15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20722983</v>
      </c>
      <c r="K36" s="7">
        <v>46436528</v>
      </c>
      <c r="M36" s="133"/>
      <c r="N36" s="133"/>
      <c r="O36" s="133"/>
    </row>
    <row r="37" spans="1:15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0</v>
      </c>
      <c r="K37" s="7">
        <v>0</v>
      </c>
      <c r="M37" s="133"/>
      <c r="N37" s="133"/>
      <c r="O37" s="133"/>
    </row>
    <row r="38" spans="1:15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3">
        <f>SUM(J35:J37)</f>
        <v>20722983</v>
      </c>
      <c r="K38" s="52">
        <f>SUM(K35:K37)</f>
        <v>46436528</v>
      </c>
      <c r="M38" s="133"/>
      <c r="N38" s="133"/>
      <c r="O38" s="133"/>
    </row>
    <row r="39" spans="1:15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4514649</v>
      </c>
      <c r="K39" s="7">
        <v>36800580</v>
      </c>
      <c r="M39" s="133"/>
      <c r="N39" s="133"/>
      <c r="O39" s="133"/>
    </row>
    <row r="40" spans="1:15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286930</v>
      </c>
      <c r="K40" s="7">
        <v>167802</v>
      </c>
      <c r="M40" s="133"/>
      <c r="N40" s="133"/>
      <c r="O40" s="133"/>
    </row>
    <row r="41" spans="1:15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328788</v>
      </c>
      <c r="K41" s="7">
        <v>234950</v>
      </c>
      <c r="M41" s="133"/>
      <c r="N41" s="133"/>
      <c r="O41" s="133"/>
    </row>
    <row r="42" spans="1:15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  <c r="M42" s="133"/>
      <c r="N42" s="133"/>
      <c r="O42" s="133"/>
    </row>
    <row r="43" spans="1:15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0</v>
      </c>
      <c r="K43" s="7">
        <v>326134</v>
      </c>
      <c r="M43" s="133"/>
      <c r="N43" s="133"/>
      <c r="O43" s="133"/>
    </row>
    <row r="44" spans="1:15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3">
        <f>SUM(J39:J43)</f>
        <v>5130367</v>
      </c>
      <c r="K44" s="52">
        <f>SUM(K39:K43)</f>
        <v>37529466</v>
      </c>
      <c r="M44" s="133"/>
      <c r="N44" s="133"/>
      <c r="O44" s="133"/>
    </row>
    <row r="45" spans="1:15" ht="26.25" customHeight="1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IF(J38&gt;J44,J38-J44,0)</f>
        <v>15592616</v>
      </c>
      <c r="K45" s="52">
        <f>IF(K38&gt;K44,K38-K44,0)</f>
        <v>8907062</v>
      </c>
      <c r="M45" s="133"/>
      <c r="N45" s="133"/>
      <c r="O45" s="133"/>
    </row>
    <row r="46" spans="1:15" ht="26.25" customHeight="1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IF(J44&gt;J38,J44-J38,0)</f>
        <v>0</v>
      </c>
      <c r="K46" s="52">
        <f>IF(K44&gt;K38,K44-K38,0)</f>
        <v>0</v>
      </c>
      <c r="M46" s="133"/>
      <c r="N46" s="133"/>
      <c r="O46" s="133"/>
    </row>
    <row r="47" spans="1:15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4787026</v>
      </c>
      <c r="K47" s="52">
        <f>IF(K19-K20+K32-K33+K45-K46&gt;0,K19-K20+K32-K33+K45-K46,0)</f>
        <v>0</v>
      </c>
      <c r="M47" s="133"/>
      <c r="N47" s="133"/>
      <c r="O47" s="133"/>
    </row>
    <row r="48" spans="1:15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51454692</v>
      </c>
      <c r="M48" s="133"/>
      <c r="N48" s="133"/>
      <c r="O48" s="133"/>
    </row>
    <row r="49" spans="1:15" ht="12.75">
      <c r="A49" s="215" t="s">
        <v>160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77072306</v>
      </c>
      <c r="K49" s="7">
        <v>156921648</v>
      </c>
      <c r="M49" s="133"/>
      <c r="N49" s="133"/>
      <c r="O49" s="133"/>
    </row>
    <row r="50" spans="1:15" ht="12.75">
      <c r="A50" s="215" t="s">
        <v>174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4787026</v>
      </c>
      <c r="K50" s="7">
        <v>0</v>
      </c>
      <c r="M50" s="133"/>
      <c r="N50" s="133"/>
      <c r="O50" s="133"/>
    </row>
    <row r="51" spans="1:15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f>+J48</f>
        <v>0</v>
      </c>
      <c r="K51" s="52">
        <f>+K48</f>
        <v>51454692</v>
      </c>
      <c r="M51" s="133"/>
      <c r="N51" s="133"/>
      <c r="O51" s="133"/>
    </row>
    <row r="52" spans="1:15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4">
        <v>44</v>
      </c>
      <c r="J52" s="64">
        <f>J49+J50-J51</f>
        <v>81859332</v>
      </c>
      <c r="K52" s="60">
        <f>K49+K50-K51</f>
        <v>105466956</v>
      </c>
      <c r="M52" s="133"/>
      <c r="N52" s="133"/>
      <c r="O52" s="133"/>
    </row>
    <row r="53" spans="9:10" ht="12.75">
      <c r="I53" s="131"/>
      <c r="J53" s="132"/>
    </row>
    <row r="54" ht="12.75">
      <c r="J54" s="12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2" t="s">
        <v>196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278</v>
      </c>
      <c r="J4" s="66" t="s">
        <v>318</v>
      </c>
      <c r="K4" s="66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282</v>
      </c>
      <c r="K5" s="72" t="s">
        <v>283</v>
      </c>
    </row>
    <row r="6" spans="1:11" ht="12.75">
      <c r="A6" s="221" t="s">
        <v>155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198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04" t="s">
        <v>197</v>
      </c>
      <c r="B12" s="205"/>
      <c r="C12" s="205"/>
      <c r="D12" s="205"/>
      <c r="E12" s="205"/>
      <c r="F12" s="205"/>
      <c r="G12" s="205"/>
      <c r="H12" s="20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1" t="s">
        <v>158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 ht="12.75">
      <c r="A23" s="215" t="s">
        <v>164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165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166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1" t="s">
        <v>159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 ht="12.75">
      <c r="A36" s="215" t="s">
        <v>173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4" t="s">
        <v>161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4" t="s">
        <v>162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4" t="s">
        <v>160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174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175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8" t="s">
        <v>176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8515625" style="75" bestFit="1" customWidth="1"/>
    <col min="11" max="11" width="12.7109375" style="75" bestFit="1" customWidth="1"/>
    <col min="12" max="16384" width="9.140625" style="75" customWidth="1"/>
  </cols>
  <sheetData>
    <row r="1" spans="1:12" ht="12.75">
      <c r="A1" s="281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4"/>
    </row>
    <row r="2" spans="1:12" ht="15.75">
      <c r="A2" s="42"/>
      <c r="B2" s="73"/>
      <c r="C2" s="291" t="s">
        <v>281</v>
      </c>
      <c r="D2" s="291"/>
      <c r="E2" s="76">
        <v>40909</v>
      </c>
      <c r="F2" s="43" t="s">
        <v>249</v>
      </c>
      <c r="G2" s="292">
        <v>40999</v>
      </c>
      <c r="H2" s="293"/>
      <c r="I2" s="73"/>
      <c r="J2" s="73"/>
      <c r="K2" s="73"/>
      <c r="L2" s="77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80" t="s">
        <v>304</v>
      </c>
      <c r="J3" s="66" t="s">
        <v>318</v>
      </c>
      <c r="K3" s="81" t="s">
        <v>150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3">
        <v>2</v>
      </c>
      <c r="J4" s="82" t="s">
        <v>282</v>
      </c>
      <c r="K4" s="82" t="s">
        <v>283</v>
      </c>
    </row>
    <row r="5" spans="1:14" ht="12.75">
      <c r="A5" s="283" t="s">
        <v>284</v>
      </c>
      <c r="B5" s="284"/>
      <c r="C5" s="284"/>
      <c r="D5" s="284"/>
      <c r="E5" s="284"/>
      <c r="F5" s="284"/>
      <c r="G5" s="284"/>
      <c r="H5" s="284"/>
      <c r="I5" s="44">
        <v>1</v>
      </c>
      <c r="J5" s="135">
        <v>164000000</v>
      </c>
      <c r="K5" s="135">
        <v>164000000</v>
      </c>
      <c r="M5" s="134"/>
      <c r="N5" s="134"/>
    </row>
    <row r="6" spans="1:14" ht="12.75">
      <c r="A6" s="283" t="s">
        <v>285</v>
      </c>
      <c r="B6" s="284"/>
      <c r="C6" s="284"/>
      <c r="D6" s="284"/>
      <c r="E6" s="284"/>
      <c r="F6" s="284"/>
      <c r="G6" s="284"/>
      <c r="H6" s="284"/>
      <c r="I6" s="44">
        <v>2</v>
      </c>
      <c r="J6" s="45">
        <v>16921764</v>
      </c>
      <c r="K6" s="45">
        <v>16921764</v>
      </c>
      <c r="M6" s="134"/>
      <c r="N6" s="134"/>
    </row>
    <row r="7" spans="1:14" ht="12.75">
      <c r="A7" s="283" t="s">
        <v>286</v>
      </c>
      <c r="B7" s="284"/>
      <c r="C7" s="284"/>
      <c r="D7" s="284"/>
      <c r="E7" s="284"/>
      <c r="F7" s="284"/>
      <c r="G7" s="284"/>
      <c r="H7" s="284"/>
      <c r="I7" s="44">
        <v>3</v>
      </c>
      <c r="J7" s="45">
        <v>6330788787</v>
      </c>
      <c r="K7" s="45">
        <v>6824229581</v>
      </c>
      <c r="M7" s="134"/>
      <c r="N7" s="134"/>
    </row>
    <row r="8" spans="1:14" ht="12.75">
      <c r="A8" s="283" t="s">
        <v>287</v>
      </c>
      <c r="B8" s="284"/>
      <c r="C8" s="284"/>
      <c r="D8" s="284"/>
      <c r="E8" s="284"/>
      <c r="F8" s="284"/>
      <c r="G8" s="284"/>
      <c r="H8" s="284"/>
      <c r="I8" s="44">
        <v>4</v>
      </c>
      <c r="J8" s="45">
        <v>38728424</v>
      </c>
      <c r="K8" s="45">
        <v>38728424</v>
      </c>
      <c r="M8" s="134"/>
      <c r="N8" s="134"/>
    </row>
    <row r="9" spans="1:14" ht="12.75">
      <c r="A9" s="283" t="s">
        <v>288</v>
      </c>
      <c r="B9" s="284"/>
      <c r="C9" s="284"/>
      <c r="D9" s="284"/>
      <c r="E9" s="284"/>
      <c r="F9" s="284"/>
      <c r="G9" s="284"/>
      <c r="H9" s="284"/>
      <c r="I9" s="44">
        <v>5</v>
      </c>
      <c r="J9" s="45">
        <v>498363933</v>
      </c>
      <c r="K9" s="45">
        <v>40473970</v>
      </c>
      <c r="M9" s="134"/>
      <c r="N9" s="134"/>
    </row>
    <row r="10" spans="1:14" ht="12.75">
      <c r="A10" s="283" t="s">
        <v>289</v>
      </c>
      <c r="B10" s="284"/>
      <c r="C10" s="284"/>
      <c r="D10" s="284"/>
      <c r="E10" s="284"/>
      <c r="F10" s="284"/>
      <c r="G10" s="284"/>
      <c r="H10" s="284"/>
      <c r="I10" s="44">
        <v>6</v>
      </c>
      <c r="J10" s="45">
        <v>36150000</v>
      </c>
      <c r="K10" s="45">
        <v>36150000</v>
      </c>
      <c r="M10" s="134"/>
      <c r="N10" s="134"/>
    </row>
    <row r="11" spans="1:14" ht="12.75">
      <c r="A11" s="283" t="s">
        <v>290</v>
      </c>
      <c r="B11" s="284"/>
      <c r="C11" s="284"/>
      <c r="D11" s="284"/>
      <c r="E11" s="284"/>
      <c r="F11" s="284"/>
      <c r="G11" s="284"/>
      <c r="H11" s="284"/>
      <c r="I11" s="44">
        <v>7</v>
      </c>
      <c r="J11" s="45"/>
      <c r="K11" s="45">
        <v>0</v>
      </c>
      <c r="M11" s="134"/>
      <c r="N11" s="134"/>
    </row>
    <row r="12" spans="1:14" ht="12.75">
      <c r="A12" s="283" t="s">
        <v>291</v>
      </c>
      <c r="B12" s="284"/>
      <c r="C12" s="284"/>
      <c r="D12" s="284"/>
      <c r="E12" s="284"/>
      <c r="F12" s="284"/>
      <c r="G12" s="284"/>
      <c r="H12" s="284"/>
      <c r="I12" s="44">
        <v>8</v>
      </c>
      <c r="J12" s="45"/>
      <c r="K12" s="45"/>
      <c r="M12" s="134"/>
      <c r="N12" s="134"/>
    </row>
    <row r="13" spans="1:14" ht="12.75">
      <c r="A13" s="283" t="s">
        <v>292</v>
      </c>
      <c r="B13" s="284"/>
      <c r="C13" s="284"/>
      <c r="D13" s="284"/>
      <c r="E13" s="284"/>
      <c r="F13" s="284"/>
      <c r="G13" s="284"/>
      <c r="H13" s="284"/>
      <c r="I13" s="44">
        <v>9</v>
      </c>
      <c r="J13" s="45"/>
      <c r="K13" s="45"/>
      <c r="M13" s="134"/>
      <c r="N13" s="134"/>
    </row>
    <row r="14" spans="1:14" ht="12.75">
      <c r="A14" s="285" t="s">
        <v>293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8">
        <f>SUM(J5:J13)</f>
        <v>7084952908</v>
      </c>
      <c r="K14" s="78">
        <f>SUM(K5:K13)</f>
        <v>7120503739</v>
      </c>
      <c r="M14" s="134"/>
      <c r="N14" s="134"/>
    </row>
    <row r="15" spans="1:14" ht="12.75">
      <c r="A15" s="283" t="s">
        <v>294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5"/>
      <c r="K15" s="45"/>
      <c r="M15" s="134"/>
      <c r="N15" s="134"/>
    </row>
    <row r="16" spans="1:14" ht="12.75">
      <c r="A16" s="283" t="s">
        <v>295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5"/>
      <c r="K16" s="45"/>
      <c r="M16" s="134"/>
      <c r="N16" s="134"/>
    </row>
    <row r="17" spans="1:14" ht="12.75">
      <c r="A17" s="283" t="s">
        <v>296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5"/>
      <c r="K17" s="45"/>
      <c r="M17" s="134"/>
      <c r="N17" s="134"/>
    </row>
    <row r="18" spans="1:14" ht="12.75">
      <c r="A18" s="283" t="s">
        <v>297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5"/>
      <c r="K18" s="45"/>
      <c r="M18" s="134"/>
      <c r="N18" s="134"/>
    </row>
    <row r="19" spans="1:14" ht="12.75">
      <c r="A19" s="283" t="s">
        <v>298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5"/>
      <c r="K19" s="45"/>
      <c r="M19" s="134"/>
      <c r="N19" s="134"/>
    </row>
    <row r="20" spans="1:14" ht="12.75">
      <c r="A20" s="283" t="s">
        <v>299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5"/>
      <c r="K20" s="45"/>
      <c r="M20" s="134"/>
      <c r="N20" s="134"/>
    </row>
    <row r="21" spans="1:14" ht="12.75">
      <c r="A21" s="285" t="s">
        <v>300</v>
      </c>
      <c r="B21" s="286"/>
      <c r="C21" s="286"/>
      <c r="D21" s="286"/>
      <c r="E21" s="286"/>
      <c r="F21" s="286"/>
      <c r="G21" s="286"/>
      <c r="H21" s="286"/>
      <c r="I21" s="44">
        <v>17</v>
      </c>
      <c r="J21" s="79">
        <f>SUM(J15:J20)</f>
        <v>0</v>
      </c>
      <c r="K21" s="79">
        <f>SUM(K15:K20)</f>
        <v>0</v>
      </c>
      <c r="M21" s="134"/>
      <c r="N21" s="134"/>
    </row>
    <row r="22" spans="1:14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  <c r="M22" s="134"/>
      <c r="N22" s="134"/>
    </row>
    <row r="23" spans="1:14" ht="12.75">
      <c r="A23" s="275" t="s">
        <v>301</v>
      </c>
      <c r="B23" s="276"/>
      <c r="C23" s="276"/>
      <c r="D23" s="276"/>
      <c r="E23" s="276"/>
      <c r="F23" s="276"/>
      <c r="G23" s="276"/>
      <c r="H23" s="276"/>
      <c r="I23" s="46">
        <v>18</v>
      </c>
      <c r="J23" s="135">
        <v>7084952908</v>
      </c>
      <c r="K23" s="135">
        <v>7120503739</v>
      </c>
      <c r="M23" s="134"/>
      <c r="N23" s="134"/>
    </row>
    <row r="24" spans="1:14" ht="17.25" customHeight="1">
      <c r="A24" s="277" t="s">
        <v>302</v>
      </c>
      <c r="B24" s="278"/>
      <c r="C24" s="278"/>
      <c r="D24" s="278"/>
      <c r="E24" s="278"/>
      <c r="F24" s="278"/>
      <c r="G24" s="278"/>
      <c r="H24" s="278"/>
      <c r="I24" s="47">
        <v>19</v>
      </c>
      <c r="J24" s="79">
        <v>201444839</v>
      </c>
      <c r="K24" s="79">
        <v>189744986</v>
      </c>
      <c r="M24" s="134"/>
      <c r="N24" s="134"/>
    </row>
    <row r="25" spans="1:11" ht="30" customHeight="1">
      <c r="A25" s="279" t="s">
        <v>303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7" ht="12.75">
      <c r="K27" s="128"/>
    </row>
    <row r="28" ht="12.75">
      <c r="K28" s="12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279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2012-04-30T10:51:12Z</cp:lastPrinted>
  <dcterms:created xsi:type="dcterms:W3CDTF">2008-10-17T11:51:54Z</dcterms:created>
  <dcterms:modified xsi:type="dcterms:W3CDTF">2012-04-30T10:57:31Z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