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<sst xmlns="http://schemas.openxmlformats.org/spreadsheetml/2006/main" count="414" uniqueCount="358">
  <si>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</si>
  <si>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</si>
  <si>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</si>
  <si>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</si>
  <si>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</si>
  <si>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</si>
  <si>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</si>
  <si>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</si>
  <si>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</si>
  <si>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</si>
  <si>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</si>
  <si>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</si>
  <si>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</si>
  <si>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</si>
  <si>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</si>
  <si>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</si>
  <si>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</si>
  <si>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</si>
  <si>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</si>
  <si>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</si>
  <si>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</si>
  <si>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</si>
  <si>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</si>
  <si>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</si>
  <si>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</si>
  <si>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</si>
  <si>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</si>
  <si>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</si>
  <si>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</si>
  <si>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</si>
  <si>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</si>
  <si>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</si>
  <si>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</si>
  <si>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</si>
  <si>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</si>
  <si>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</si>
  <si>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</si>
  <si>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</si>
  <si>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</si>
  <si>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</si>
  <si>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</si>
  <si>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</si>
  <si>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</si>
  <si>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</si>
  <si>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</si>
  <si>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</si>
  <si>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</si>
  <si>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</si>
  <si>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</si>
  <si>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</si>
  <si>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</si>
  <si>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</si>
  <si>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</si>
  <si>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</si>
  <si>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</si>
  <si>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</si>
  <si>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</si>
  <si>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</si>
  <si>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</si>
  <si>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</si>
  <si>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</si>
  <si>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</si>
  <si>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</si>
  <si>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</si>
  <si>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</si>
  <si>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</si>
  <si>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</si>
  <si>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</si>
  <si>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</si>
  <si>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</si>
  <si>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</si>
  <si>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</si>
  <si>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</si>
  <si>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</si>
  <si>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</si>
  <si>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</si>
  <si>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</si>
  <si>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</si>
  <si>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</si>
  <si>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</si>
  <si>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</si>
  <si>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</si>
  <si>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</si>
  <si>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</si>
  <si>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</si>
  <si>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</si>
  <si>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</si>
  <si>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</si>
  <si>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</si>
  <si>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</si>
  <si>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</si>
  <si>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</si>
  <si>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</si>
  <si>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</si>
  <si>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</si>
  <si>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</si>
  <si>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</si>
  <si>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</si>
  <si>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</si>
  <si>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</si>
  <si>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</si>
  <si>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</si>
  <si>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</si>
  <si>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</si>
  <si>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</si>
  <si>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</si>
  <si>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</si>
  <si>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</si>
  <si>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</si>
  <si>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</si>
  <si>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</si>
  <si>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</si>
  <si>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</si>
  <si>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</si>
  <si>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</si>
  <si>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</si>
  <si>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</si>
  <si>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</si>
  <si>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</si>
  <si>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</si>
  <si>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</si>
  <si>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</si>
  <si>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</si>
  <si>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</si>
  <si>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</si>
  <si>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</si>
  <si>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</si>
  <si>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</si>
  <si>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</si>
  <si>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</si>
  <si>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</si>
  <si>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</si>
  <si>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</si>
  <si>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</si>
  <si>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</si>
  <si>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</si>
  <si>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</si>
  <si>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</si>
  <si>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</si>
  <si>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</si>
  <si>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</si>
  <si>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</si>
  <si>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</si>
  <si>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</si>
  <si>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</si>
  <si>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</si>
  <si>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</si>
  <si>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</si>
  <si>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</si>
  <si>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</si>
  <si>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</si>
  <si>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</si>
  <si>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</si>
  <si>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</si>
  <si>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</si>
  <si>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</si>
  <si>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</si>
  <si>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</si>
  <si>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</si>
  <si>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</si>
  <si>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</si>
  <si>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</si>
  <si>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</si>
  <si>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</si>
  <si>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</si>
  <si>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</si>
  <si>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</si>
  <si>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</si>
  <si>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</si>
  <si>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</si>
  <si>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</si>
  <si>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</si>
  <si>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</si>
  <si>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</si>
  <si>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</si>
  <si>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</si>
  <si>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</si>
  <si>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</si>
  <si>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</si>
  <si>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</si>
  <si>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</si>
  <si>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</si>
  <si>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</si>
  <si>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</si>
  <si>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</si>
  <si>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</si>
  <si>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</si>
  <si>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</si>
  <si>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</si>
  <si>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</si>
  <si>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</si>
  <si>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</si>
  <si>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</si>
  <si>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</si>
  <si>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</si>
  <si>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</si>
  <si>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</si>
  <si>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</si>
  <si>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</si>
  <si>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</si>
  <si>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</si>
  <si>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</si>
  <si>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</si>
  <si>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</si>
  <si>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</si>
  <si>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</si>
  <si>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</si>
  <si>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</si>
  <si>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</si>
  <si>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</si>
  <si>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</si>
  <si>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</si>
  <si>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</si>
  <si>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</si>
  <si>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</si>
  <si>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</si>
  <si>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</si>
  <si>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</si>
  <si>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</si>
  <si>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</si>
  <si>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</si>
  <si>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</si>
  <si>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</si>
  <si>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</si>
  <si>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</si>
  <si>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</si>
  <si>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</si>
  <si>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</si>
  <si>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</si>
  <si>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</si>
  <si>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</si>
  <si>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</si>
  <si>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</si>
  <si>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</si>
  <si>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</si>
  <si>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</si>
  <si>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</si>
  <si>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</si>
  <si>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</si>
  <si>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</si>
  <si>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</si>
  <si>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</si>
  <si>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</si>
  <si>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</si>
  <si>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</si>
  <si>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</si>
  <si>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</si>
  <si>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</si>
  <si>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</si>
  <si>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</si>
  <si>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</si>
  <si>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</si>
  <si>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</si>
  <si>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</si>
  <si>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</si>
  <si>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</si>
  <si>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</si>
  <si>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</si>
  <si>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</si>
  <si>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</si>
  <si>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</si>
  <si>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</si>
  <si>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</si>
  <si>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</si>
  <si>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</si>
  <si>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</si>
  <si>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</si>
  <si>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</si>
  <si>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</si>
  <si>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</si>
  <si>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</si>
  <si>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</si>
  <si>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</si>
  <si>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</si>
  <si>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</si>
  <si>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</si>
  <si>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</si>
  <si>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</si>
  <si>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</si>
  <si>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</si>
  <si>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</si>
  <si>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</si>
  <si>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</si>
  <si>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</si>
  <si>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</si>
  <si>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</si>
  <si>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</si>
  <si>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</si>
  <si>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</si>
  <si>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</si>
  <si>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</si>
  <si>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</si>
  <si>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</si>
  <si>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</si>
  <si>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</si>
  <si>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</si>
  <si>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</si>
  <si>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</si>
  <si>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</si>
  <si>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</si>
  <si>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</si>
  <si>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</si>
  <si>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</si>
  <si>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</si>
  <si>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</si>
  <si>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</si>
  <si>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</si>
  <si>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</si>
  <si>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</si>
  <si>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</si>
  <si>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</si>
  <si>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</si>
  <si>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</si>
  <si>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</si>
  <si>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</si>
  <si>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</si>
  <si>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</si>
  <si>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</si>
  <si>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</si>
  <si>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</si>
  <si>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</si>
  <si>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</si>
  <si>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</si>
  <si>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1.1.2011.</t>
  </si>
  <si>
    <t>03075281</t>
  </si>
  <si>
    <t>040001061</t>
  </si>
  <si>
    <t>82023167977</t>
  </si>
  <si>
    <t>ADRIS GRUPA d.d.</t>
  </si>
  <si>
    <t>ROVINJ</t>
  </si>
  <si>
    <t>OBALA VLADIMIRA NAZORA 1</t>
  </si>
  <si>
    <t>postmaster@adris.hr</t>
  </si>
  <si>
    <t>www.adris.hr</t>
  </si>
  <si>
    <t>ISTARSKA</t>
  </si>
  <si>
    <t>DA</t>
  </si>
  <si>
    <t>7010</t>
  </si>
  <si>
    <t>TDR d.o.o.</t>
  </si>
  <si>
    <t>ADRIA RESORTS d.o.o.</t>
  </si>
  <si>
    <t>HRVATSKI DUHANI d.d.</t>
  </si>
  <si>
    <t>ISTRAGRAFIKA d.d.</t>
  </si>
  <si>
    <t>INOVINE d.d.</t>
  </si>
  <si>
    <t>TVORNICA DUHANA ZAGREB d.d.</t>
  </si>
  <si>
    <t>ROVINJ, OBALA VLADIMIRA NAZORA 1</t>
  </si>
  <si>
    <t>VIROVITICA, OSJEČKA 2</t>
  </si>
  <si>
    <t>ZAGREB, DRAŠKOVIĆEVA 27</t>
  </si>
  <si>
    <t>01773259</t>
  </si>
  <si>
    <t>01537733</t>
  </si>
  <si>
    <t>01744216</t>
  </si>
  <si>
    <t>03075290</t>
  </si>
  <si>
    <t>02330725</t>
  </si>
  <si>
    <t>03212785</t>
  </si>
  <si>
    <t>Vitomir Palinec</t>
  </si>
  <si>
    <t>052 801 118</t>
  </si>
  <si>
    <t>052 811 284</t>
  </si>
  <si>
    <t>Branko Zec</t>
  </si>
  <si>
    <r>
      <t xml:space="preserve">Obveznik: </t>
    </r>
    <r>
      <rPr>
        <b/>
        <u val="single"/>
        <sz val="10"/>
        <rFont val="Arial"/>
        <family val="2"/>
      </rPr>
      <t xml:space="preserve">ADRIS GRUPA d.d.                                                                                       </t>
    </r>
  </si>
  <si>
    <r>
      <t xml:space="preserve">stanje na dan </t>
    </r>
    <r>
      <rPr>
        <b/>
        <u val="single"/>
        <sz val="10"/>
        <rFont val="Arial"/>
        <family val="2"/>
      </rPr>
      <t>30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09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2011</t>
    </r>
    <r>
      <rPr>
        <b/>
        <sz val="10"/>
        <rFont val="Arial"/>
        <family val="2"/>
      </rPr>
      <t>.</t>
    </r>
  </si>
  <si>
    <r>
      <t xml:space="preserve">u razdoblju </t>
    </r>
    <r>
      <rPr>
        <b/>
        <u val="single"/>
        <sz val="10"/>
        <rFont val="Arial"/>
        <family val="2"/>
      </rPr>
      <t>01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01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2011</t>
    </r>
    <r>
      <rPr>
        <b/>
        <sz val="10"/>
        <rFont val="Arial"/>
        <family val="2"/>
      </rPr>
      <t xml:space="preserve">. do </t>
    </r>
    <r>
      <rPr>
        <b/>
        <u val="single"/>
        <sz val="10"/>
        <rFont val="Arial"/>
        <family val="2"/>
      </rPr>
      <t>30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09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2011</t>
    </r>
    <r>
      <rPr>
        <b/>
        <sz val="10"/>
        <rFont val="Arial"/>
        <family val="2"/>
      </rPr>
      <t>.</t>
    </r>
  </si>
  <si>
    <r>
      <t xml:space="preserve">Obveznik: </t>
    </r>
    <r>
      <rPr>
        <b/>
        <u val="single"/>
        <sz val="8"/>
        <rFont val="Arial"/>
        <family val="2"/>
      </rPr>
      <t xml:space="preserve">ADRIS GRUPA d.d.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</si>
</sst>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ster@adris.hr" TargetMode="External" /><Relationship Id="rId2" Type="http://schemas.openxmlformats.org/officeDocument/2006/relationships/hyperlink" Target="http://www.adris.hr/" TargetMode="External" /><Relationship Id="rId3" Type="http://schemas.openxmlformats.org/officeDocument/2006/relationships/hyperlink" Target="mailto:postmaster@ad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D24" sqref="D24:G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5" t="s">
        <v>248</v>
      </c>
      <c r="B1" s="176"/>
      <c r="C1" s="17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5" t="s">
        <v>249</v>
      </c>
      <c r="B2" s="136"/>
      <c r="C2" s="136"/>
      <c r="D2" s="137"/>
      <c r="E2" s="120" t="s">
        <v>323</v>
      </c>
      <c r="F2" s="12"/>
      <c r="G2" s="13" t="s">
        <v>250</v>
      </c>
      <c r="H2" s="120">
        <v>40816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8" t="s">
        <v>317</v>
      </c>
      <c r="B4" s="139"/>
      <c r="C4" s="139"/>
      <c r="D4" s="139"/>
      <c r="E4" s="139"/>
      <c r="F4" s="139"/>
      <c r="G4" s="139"/>
      <c r="H4" s="139"/>
      <c r="I4" s="14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1" t="s">
        <v>251</v>
      </c>
      <c r="B6" s="142"/>
      <c r="C6" s="133" t="s">
        <v>324</v>
      </c>
      <c r="D6" s="13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3" t="s">
        <v>252</v>
      </c>
      <c r="B8" s="144"/>
      <c r="C8" s="133" t="s">
        <v>325</v>
      </c>
      <c r="D8" s="13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31"/>
      <c r="C10" s="133" t="s">
        <v>326</v>
      </c>
      <c r="D10" s="13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2"/>
      <c r="B11" s="13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1" t="s">
        <v>254</v>
      </c>
      <c r="B12" s="142"/>
      <c r="C12" s="145" t="s">
        <v>327</v>
      </c>
      <c r="D12" s="146"/>
      <c r="E12" s="146"/>
      <c r="F12" s="146"/>
      <c r="G12" s="146"/>
      <c r="H12" s="146"/>
      <c r="I12" s="14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1" t="s">
        <v>255</v>
      </c>
      <c r="B14" s="142"/>
      <c r="C14" s="148">
        <v>52210</v>
      </c>
      <c r="D14" s="149"/>
      <c r="E14" s="16"/>
      <c r="F14" s="145" t="s">
        <v>328</v>
      </c>
      <c r="G14" s="146"/>
      <c r="H14" s="146"/>
      <c r="I14" s="14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1" t="s">
        <v>256</v>
      </c>
      <c r="B16" s="142"/>
      <c r="C16" s="145" t="s">
        <v>329</v>
      </c>
      <c r="D16" s="146"/>
      <c r="E16" s="146"/>
      <c r="F16" s="146"/>
      <c r="G16" s="146"/>
      <c r="H16" s="146"/>
      <c r="I16" s="14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1" t="s">
        <v>257</v>
      </c>
      <c r="B18" s="142"/>
      <c r="C18" s="150" t="s">
        <v>330</v>
      </c>
      <c r="D18" s="151"/>
      <c r="E18" s="151"/>
      <c r="F18" s="151"/>
      <c r="G18" s="151"/>
      <c r="H18" s="151"/>
      <c r="I18" s="15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1" t="s">
        <v>258</v>
      </c>
      <c r="B20" s="142"/>
      <c r="C20" s="150" t="s">
        <v>331</v>
      </c>
      <c r="D20" s="151"/>
      <c r="E20" s="151"/>
      <c r="F20" s="151"/>
      <c r="G20" s="151"/>
      <c r="H20" s="151"/>
      <c r="I20" s="15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1" t="s">
        <v>259</v>
      </c>
      <c r="B22" s="142"/>
      <c r="C22" s="121">
        <v>374</v>
      </c>
      <c r="D22" s="145" t="s">
        <v>328</v>
      </c>
      <c r="E22" s="153"/>
      <c r="F22" s="154"/>
      <c r="G22" s="141"/>
      <c r="H22" s="15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1" t="s">
        <v>260</v>
      </c>
      <c r="B24" s="142"/>
      <c r="C24" s="121">
        <v>18</v>
      </c>
      <c r="D24" s="145" t="s">
        <v>332</v>
      </c>
      <c r="E24" s="153"/>
      <c r="F24" s="153"/>
      <c r="G24" s="154"/>
      <c r="H24" s="51" t="s">
        <v>261</v>
      </c>
      <c r="I24" s="122">
        <v>4553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1" t="s">
        <v>262</v>
      </c>
      <c r="B26" s="142"/>
      <c r="C26" s="123" t="s">
        <v>333</v>
      </c>
      <c r="D26" s="25"/>
      <c r="E26" s="33"/>
      <c r="F26" s="24"/>
      <c r="G26" s="156" t="s">
        <v>263</v>
      </c>
      <c r="H26" s="142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7" t="s">
        <v>264</v>
      </c>
      <c r="B28" s="158"/>
      <c r="C28" s="159"/>
      <c r="D28" s="159"/>
      <c r="E28" s="160" t="s">
        <v>265</v>
      </c>
      <c r="F28" s="161"/>
      <c r="G28" s="161"/>
      <c r="H28" s="162" t="s">
        <v>266</v>
      </c>
      <c r="I28" s="163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5" t="s">
        <v>335</v>
      </c>
      <c r="B30" s="153"/>
      <c r="C30" s="153"/>
      <c r="D30" s="154"/>
      <c r="E30" s="145" t="s">
        <v>341</v>
      </c>
      <c r="F30" s="153"/>
      <c r="G30" s="154"/>
      <c r="H30" s="133" t="s">
        <v>344</v>
      </c>
      <c r="I30" s="134"/>
      <c r="J30" s="10"/>
      <c r="K30" s="10"/>
      <c r="L30" s="10"/>
    </row>
    <row r="31" spans="1:12" ht="12.75">
      <c r="A31" s="94"/>
      <c r="B31" s="22"/>
      <c r="C31" s="21"/>
      <c r="D31" s="164"/>
      <c r="E31" s="164"/>
      <c r="F31" s="164"/>
      <c r="G31" s="165"/>
      <c r="H31" s="16"/>
      <c r="I31" s="101"/>
      <c r="J31" s="10"/>
      <c r="K31" s="10"/>
      <c r="L31" s="10"/>
    </row>
    <row r="32" spans="1:12" ht="12.75">
      <c r="A32" s="145" t="s">
        <v>336</v>
      </c>
      <c r="B32" s="153"/>
      <c r="C32" s="153"/>
      <c r="D32" s="154"/>
      <c r="E32" s="145" t="s">
        <v>341</v>
      </c>
      <c r="F32" s="153"/>
      <c r="G32" s="154"/>
      <c r="H32" s="133" t="s">
        <v>345</v>
      </c>
      <c r="I32" s="13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5" t="s">
        <v>337</v>
      </c>
      <c r="B34" s="153"/>
      <c r="C34" s="153"/>
      <c r="D34" s="154"/>
      <c r="E34" s="145" t="s">
        <v>342</v>
      </c>
      <c r="F34" s="153"/>
      <c r="G34" s="154"/>
      <c r="H34" s="133" t="s">
        <v>346</v>
      </c>
      <c r="I34" s="13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5" t="s">
        <v>338</v>
      </c>
      <c r="B36" s="153"/>
      <c r="C36" s="153"/>
      <c r="D36" s="154"/>
      <c r="E36" s="145" t="s">
        <v>341</v>
      </c>
      <c r="F36" s="153"/>
      <c r="G36" s="154"/>
      <c r="H36" s="133" t="s">
        <v>347</v>
      </c>
      <c r="I36" s="134"/>
      <c r="J36" s="10"/>
      <c r="K36" s="10"/>
      <c r="L36" s="10"/>
    </row>
    <row r="37" spans="1:12" ht="12.75">
      <c r="A37" s="103"/>
      <c r="B37" s="30"/>
      <c r="C37" s="166"/>
      <c r="D37" s="167"/>
      <c r="E37" s="16"/>
      <c r="F37" s="166"/>
      <c r="G37" s="167"/>
      <c r="H37" s="16"/>
      <c r="I37" s="95"/>
      <c r="J37" s="10"/>
      <c r="K37" s="10"/>
      <c r="L37" s="10"/>
    </row>
    <row r="38" spans="1:12" ht="12.75">
      <c r="A38" s="145" t="s">
        <v>339</v>
      </c>
      <c r="B38" s="153"/>
      <c r="C38" s="153"/>
      <c r="D38" s="154"/>
      <c r="E38" s="145" t="s">
        <v>343</v>
      </c>
      <c r="F38" s="153"/>
      <c r="G38" s="154"/>
      <c r="H38" s="133" t="s">
        <v>348</v>
      </c>
      <c r="I38" s="13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5" t="s">
        <v>340</v>
      </c>
      <c r="B40" s="153"/>
      <c r="C40" s="153"/>
      <c r="D40" s="154"/>
      <c r="E40" s="145" t="s">
        <v>341</v>
      </c>
      <c r="F40" s="153"/>
      <c r="G40" s="154"/>
      <c r="H40" s="133" t="s">
        <v>349</v>
      </c>
      <c r="I40" s="13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71"/>
      <c r="C44" s="133"/>
      <c r="D44" s="134"/>
      <c r="E44" s="26"/>
      <c r="F44" s="145"/>
      <c r="G44" s="181"/>
      <c r="H44" s="181"/>
      <c r="I44" s="182"/>
      <c r="J44" s="10"/>
      <c r="K44" s="10"/>
      <c r="L44" s="10"/>
    </row>
    <row r="45" spans="1:12" ht="12.75">
      <c r="A45" s="103"/>
      <c r="B45" s="30"/>
      <c r="C45" s="166"/>
      <c r="D45" s="167"/>
      <c r="E45" s="16"/>
      <c r="F45" s="166"/>
      <c r="G45" s="168"/>
      <c r="H45" s="35"/>
      <c r="I45" s="107"/>
      <c r="J45" s="10"/>
      <c r="K45" s="10"/>
      <c r="L45" s="10"/>
    </row>
    <row r="46" spans="1:12" ht="12.75">
      <c r="A46" s="130" t="s">
        <v>268</v>
      </c>
      <c r="B46" s="171"/>
      <c r="C46" s="145" t="s">
        <v>350</v>
      </c>
      <c r="D46" s="169"/>
      <c r="E46" s="169"/>
      <c r="F46" s="169"/>
      <c r="G46" s="169"/>
      <c r="H46" s="169"/>
      <c r="I46" s="170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71"/>
      <c r="C48" s="172" t="s">
        <v>351</v>
      </c>
      <c r="D48" s="173"/>
      <c r="E48" s="174"/>
      <c r="F48" s="16"/>
      <c r="G48" s="51" t="s">
        <v>271</v>
      </c>
      <c r="H48" s="172" t="s">
        <v>352</v>
      </c>
      <c r="I48" s="17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71"/>
      <c r="C50" s="185" t="s">
        <v>330</v>
      </c>
      <c r="D50" s="173"/>
      <c r="E50" s="173"/>
      <c r="F50" s="173"/>
      <c r="G50" s="173"/>
      <c r="H50" s="173"/>
      <c r="I50" s="17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1" t="s">
        <v>272</v>
      </c>
      <c r="B52" s="142"/>
      <c r="C52" s="172" t="s">
        <v>353</v>
      </c>
      <c r="D52" s="173"/>
      <c r="E52" s="173"/>
      <c r="F52" s="173"/>
      <c r="G52" s="173"/>
      <c r="H52" s="173"/>
      <c r="I52" s="147"/>
      <c r="J52" s="10"/>
      <c r="K52" s="10"/>
      <c r="L52" s="10"/>
    </row>
    <row r="53" spans="1:12" ht="12.75">
      <c r="A53" s="108"/>
      <c r="B53" s="20"/>
      <c r="C53" s="177" t="s">
        <v>273</v>
      </c>
      <c r="D53" s="177"/>
      <c r="E53" s="177"/>
      <c r="F53" s="177"/>
      <c r="G53" s="177"/>
      <c r="H53" s="17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6" t="s">
        <v>274</v>
      </c>
      <c r="C55" s="187"/>
      <c r="D55" s="187"/>
      <c r="E55" s="18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8" t="s">
        <v>306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8"/>
      <c r="B57" s="188" t="s">
        <v>307</v>
      </c>
      <c r="C57" s="189"/>
      <c r="D57" s="189"/>
      <c r="E57" s="189"/>
      <c r="F57" s="189"/>
      <c r="G57" s="189"/>
      <c r="H57" s="189"/>
      <c r="I57" s="110"/>
      <c r="J57" s="10"/>
      <c r="K57" s="10"/>
      <c r="L57" s="10"/>
    </row>
    <row r="58" spans="1:12" ht="12.75">
      <c r="A58" s="108"/>
      <c r="B58" s="188" t="s">
        <v>308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8"/>
      <c r="B59" s="188" t="s">
        <v>309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8" t="s">
        <v>277</v>
      </c>
      <c r="H62" s="179"/>
      <c r="I62" s="18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3"/>
      <c r="H63" s="184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stmaster@adris.hr"/>
    <hyperlink ref="C20" r:id="rId2" display="www.adris.hr"/>
    <hyperlink ref="C50" r:id="rId3" display="postmaster@adri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A122" sqref="A122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355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354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319</v>
      </c>
      <c r="K4" s="60" t="s">
        <v>320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3712760239</v>
      </c>
      <c r="K8" s="53">
        <f>K9+K16+K26+K35+K39</f>
        <v>3943252436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172863798</v>
      </c>
      <c r="K9" s="53">
        <f>SUM(K10:K15)</f>
        <v>161282494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24451932</v>
      </c>
      <c r="K11" s="7">
        <v>18435154</v>
      </c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>
        <v>130815030</v>
      </c>
      <c r="K12" s="7">
        <v>130815030</v>
      </c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>
        <v>8127591</v>
      </c>
      <c r="K14" s="7">
        <v>3605771</v>
      </c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>
        <v>9469245</v>
      </c>
      <c r="K15" s="7">
        <v>8426539</v>
      </c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3311449526</v>
      </c>
      <c r="K16" s="53">
        <f>SUM(K17:K25)</f>
        <v>3555203518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331946085</v>
      </c>
      <c r="K17" s="7">
        <v>326174110</v>
      </c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1959734898</v>
      </c>
      <c r="K18" s="7">
        <v>1868801051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612038184</v>
      </c>
      <c r="K19" s="7">
        <v>546630472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35673868</v>
      </c>
      <c r="K20" s="7">
        <v>48446490</v>
      </c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>
        <v>71305310</v>
      </c>
      <c r="K22" s="7">
        <v>116131853</v>
      </c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250850694</v>
      </c>
      <c r="K23" s="7">
        <v>550124738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>
        <v>16557961</v>
      </c>
      <c r="K24" s="7">
        <v>15693129</v>
      </c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>
        <v>33342526</v>
      </c>
      <c r="K25" s="7">
        <v>83201675</v>
      </c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139243330</v>
      </c>
      <c r="K26" s="53">
        <f>SUM(K27:K34)</f>
        <v>131887359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/>
      <c r="K27" s="7"/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>
        <v>137124151</v>
      </c>
      <c r="K29" s="7">
        <v>129974686</v>
      </c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/>
      <c r="K31" s="7"/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>
        <v>2119179</v>
      </c>
      <c r="K32" s="7">
        <v>1912673</v>
      </c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/>
      <c r="K33" s="7"/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6954461</v>
      </c>
      <c r="K35" s="53">
        <f>SUM(K36:K38)</f>
        <v>12915476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>
        <v>6910408</v>
      </c>
      <c r="K37" s="7">
        <v>12874059</v>
      </c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>
        <v>44053</v>
      </c>
      <c r="K38" s="7">
        <v>41417</v>
      </c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>
        <v>82249124</v>
      </c>
      <c r="K39" s="7">
        <v>81963589</v>
      </c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4526856430</v>
      </c>
      <c r="K40" s="53">
        <f>K41+K49+K56+K64</f>
        <v>4803550002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709480699</v>
      </c>
      <c r="K41" s="53">
        <f>SUM(K42:K48)</f>
        <v>591221916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242821489</v>
      </c>
      <c r="K42" s="7">
        <v>179003794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>
        <v>81900722</v>
      </c>
      <c r="K43" s="7">
        <v>106078215</v>
      </c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>
        <v>84789595</v>
      </c>
      <c r="K44" s="7">
        <v>117731707</v>
      </c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290223850</v>
      </c>
      <c r="K45" s="7">
        <v>180609394</v>
      </c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>
        <v>4927204</v>
      </c>
      <c r="K46" s="7">
        <v>3824794</v>
      </c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>
        <v>4817839</v>
      </c>
      <c r="K47" s="7">
        <v>3974012</v>
      </c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861385479</v>
      </c>
      <c r="K49" s="53">
        <f>SUM(K50:K55)</f>
        <v>840268874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/>
      <c r="K50" s="7"/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282894533</v>
      </c>
      <c r="K51" s="7">
        <v>416544692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>
        <v>241247920</v>
      </c>
      <c r="K52" s="7">
        <v>134218222</v>
      </c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2998000</v>
      </c>
      <c r="K53" s="7">
        <v>4758953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85923402</v>
      </c>
      <c r="K54" s="7">
        <v>39957930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248321624</v>
      </c>
      <c r="K55" s="7">
        <v>244789077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2878917946</v>
      </c>
      <c r="K56" s="53">
        <f>SUM(K57:K63)</f>
        <v>3310979103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/>
      <c r="K58" s="7"/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>
        <v>3692585</v>
      </c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>
        <v>303790730</v>
      </c>
      <c r="K61" s="7">
        <v>295037390</v>
      </c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2567057756</v>
      </c>
      <c r="K62" s="7">
        <v>3015929580</v>
      </c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>
        <v>4376875</v>
      </c>
      <c r="K63" s="7">
        <v>12133</v>
      </c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77072306</v>
      </c>
      <c r="K64" s="7">
        <v>61080109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9677217</v>
      </c>
      <c r="K65" s="7">
        <v>14339562</v>
      </c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8249293886</v>
      </c>
      <c r="K66" s="53">
        <f>K7+K8+K40+K65</f>
        <v>8761142000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/>
      <c r="K67" s="8"/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6943355584</v>
      </c>
      <c r="K69" s="54">
        <f>K70+K71+K72+K78+K79+K82+K85</f>
        <v>7319193628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164000000</v>
      </c>
      <c r="K70" s="7">
        <v>164000000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16921764</v>
      </c>
      <c r="K71" s="7">
        <v>16921764</v>
      </c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5861862401</v>
      </c>
      <c r="K72" s="53">
        <f>K73+K74-K75+K76+K77</f>
        <v>6308560388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12448675</v>
      </c>
      <c r="K73" s="7">
        <v>12448675</v>
      </c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>
        <v>41459113</v>
      </c>
      <c r="K74" s="7">
        <v>41459113</v>
      </c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>
        <v>41459113</v>
      </c>
      <c r="K75" s="7">
        <v>41459113</v>
      </c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>
        <v>4989091429</v>
      </c>
      <c r="K76" s="7">
        <v>5464685057</v>
      </c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>
        <v>860322297</v>
      </c>
      <c r="K77" s="7">
        <v>831426656</v>
      </c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36150000</v>
      </c>
      <c r="K78" s="7">
        <v>36150000</v>
      </c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152103924</v>
      </c>
      <c r="K79" s="53">
        <f>K80-K81</f>
        <v>38728424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152103924</v>
      </c>
      <c r="K80" s="7">
        <v>38728424</v>
      </c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/>
      <c r="K81" s="7"/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472447113</v>
      </c>
      <c r="K82" s="53">
        <f>K83-K84</f>
        <v>528403538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472447113</v>
      </c>
      <c r="K83" s="7">
        <v>528403538</v>
      </c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/>
      <c r="K84" s="7"/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>
        <v>239870382</v>
      </c>
      <c r="K85" s="7">
        <v>226429514</v>
      </c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147187755</v>
      </c>
      <c r="K86" s="53">
        <f>SUM(K87:K89)</f>
        <v>165508303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>
        <v>48803804</v>
      </c>
      <c r="K87" s="128">
        <v>48120276</v>
      </c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128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>
        <v>98383951</v>
      </c>
      <c r="K89" s="128">
        <v>117388027</v>
      </c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59508788</v>
      </c>
      <c r="K90" s="53">
        <f>SUM(K91:K99)</f>
        <v>86884565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>
        <v>9946430</v>
      </c>
      <c r="K92" s="7">
        <v>37174898</v>
      </c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31557667</v>
      </c>
      <c r="K93" s="7">
        <v>31724097</v>
      </c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>
        <v>18004691</v>
      </c>
      <c r="K99" s="7">
        <v>17985570</v>
      </c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1043882871</v>
      </c>
      <c r="K100" s="53">
        <f>SUM(K101:K112)</f>
        <v>1073829164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/>
      <c r="K101" s="7"/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/>
      <c r="K102" s="7"/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339640379</v>
      </c>
      <c r="K103" s="7">
        <v>233619266</v>
      </c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6094863</v>
      </c>
      <c r="K104" s="7">
        <v>17817867</v>
      </c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289996859</v>
      </c>
      <c r="K105" s="7">
        <v>375163951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>
        <v>4926721</v>
      </c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48846181</v>
      </c>
      <c r="K108" s="7">
        <v>52470556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336909139</v>
      </c>
      <c r="K109" s="7">
        <v>360402957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>
        <v>10509678</v>
      </c>
      <c r="K110" s="7">
        <v>12253092</v>
      </c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11885772</v>
      </c>
      <c r="K112" s="7">
        <v>17174754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55358888</v>
      </c>
      <c r="K113" s="7">
        <v>115726340</v>
      </c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8249293886</v>
      </c>
      <c r="K114" s="53">
        <f>K69+K86+K90+K100+K113</f>
        <v>8761142000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/>
      <c r="K115" s="8"/>
    </row>
    <row r="116" spans="1:11" ht="12.75">
      <c r="A116" s="196" t="s">
        <v>310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>
        <v>6703485202</v>
      </c>
      <c r="K118" s="7">
        <v>7092764114</v>
      </c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>
        <v>239870382</v>
      </c>
      <c r="K119" s="8">
        <v>226429514</v>
      </c>
    </row>
    <row r="120" spans="1:11" ht="12.75">
      <c r="A120" s="213" t="s">
        <v>311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zoomScaleSheetLayoutView="110" zoomScalePageLayoutView="0" workbookViewId="0" topLeftCell="A1">
      <selection activeCell="A7" sqref="A7:H7"/>
    </sheetView>
  </sheetViews>
  <sheetFormatPr defaultColWidth="9.140625" defaultRowHeight="12.75"/>
  <cols>
    <col min="1" max="9" width="9.140625" style="52" customWidth="1"/>
    <col min="10" max="13" width="11.140625" style="52" bestFit="1" customWidth="1"/>
    <col min="14" max="16384" width="9.140625" style="52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356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354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279</v>
      </c>
      <c r="J4" s="252" t="s">
        <v>319</v>
      </c>
      <c r="K4" s="252"/>
      <c r="L4" s="252" t="s">
        <v>320</v>
      </c>
      <c r="M4" s="252"/>
    </row>
    <row r="5" spans="1:13" ht="12.7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2194160728</v>
      </c>
      <c r="K7" s="54">
        <f>SUM(K8:K9)</f>
        <v>991273974</v>
      </c>
      <c r="L7" s="54">
        <f>SUM(L8:L9)</f>
        <v>2260307263</v>
      </c>
      <c r="M7" s="54">
        <f>SUM(M8:M9)</f>
        <v>1031566886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2143252095</v>
      </c>
      <c r="K8" s="7">
        <v>974089180</v>
      </c>
      <c r="L8" s="7">
        <v>2203860405</v>
      </c>
      <c r="M8" s="7">
        <v>1012914113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50908633</v>
      </c>
      <c r="K9" s="7">
        <v>17184794</v>
      </c>
      <c r="L9" s="7">
        <v>56446858</v>
      </c>
      <c r="M9" s="7">
        <v>18652773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1758042025</v>
      </c>
      <c r="K10" s="53">
        <f>K11+K12+K16+K20+K21+K22+K25+K26</f>
        <v>713344823</v>
      </c>
      <c r="L10" s="53">
        <f>L11+L12+L16+L20+L21+L22+L25+L26</f>
        <v>1809275235</v>
      </c>
      <c r="M10" s="53">
        <f>M11+M12+M16+M20+M21+M22+M25+M26</f>
        <v>698872366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>
        <v>-42086225</v>
      </c>
      <c r="K11" s="7">
        <v>775595</v>
      </c>
      <c r="L11" s="7">
        <v>-58778377</v>
      </c>
      <c r="M11" s="7">
        <v>-22207774</v>
      </c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1106864724</v>
      </c>
      <c r="K12" s="53">
        <f>SUM(K13:K15)</f>
        <v>412096137</v>
      </c>
      <c r="L12" s="53">
        <f>SUM(L13:L15)</f>
        <v>1172501427</v>
      </c>
      <c r="M12" s="53">
        <f>SUM(M13:M15)</f>
        <v>435618894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524135390</v>
      </c>
      <c r="K13" s="7">
        <v>196632354</v>
      </c>
      <c r="L13" s="7">
        <v>488200066</v>
      </c>
      <c r="M13" s="7">
        <v>198527890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229198276</v>
      </c>
      <c r="K14" s="7">
        <v>75987769</v>
      </c>
      <c r="L14" s="7">
        <v>289544834</v>
      </c>
      <c r="M14" s="7">
        <v>96911404</v>
      </c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353531058</v>
      </c>
      <c r="K15" s="7">
        <v>139476014</v>
      </c>
      <c r="L15" s="7">
        <v>394756527</v>
      </c>
      <c r="M15" s="7">
        <v>140179600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327911664</v>
      </c>
      <c r="K16" s="53">
        <f>SUM(K17:K19)</f>
        <v>141275958</v>
      </c>
      <c r="L16" s="53">
        <f>SUM(L17:L19)</f>
        <v>329895877</v>
      </c>
      <c r="M16" s="53">
        <f>SUM(M17:M19)</f>
        <v>145959601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187799836</v>
      </c>
      <c r="K17" s="7">
        <v>81229231</v>
      </c>
      <c r="L17" s="7">
        <v>194548735</v>
      </c>
      <c r="M17" s="7">
        <v>85876647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88697293</v>
      </c>
      <c r="K18" s="7">
        <v>38304189</v>
      </c>
      <c r="L18" s="7">
        <v>84245355</v>
      </c>
      <c r="M18" s="7">
        <v>37983297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51414535</v>
      </c>
      <c r="K19" s="7">
        <v>21742538</v>
      </c>
      <c r="L19" s="7">
        <v>51101787</v>
      </c>
      <c r="M19" s="7">
        <v>22099657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178446594</v>
      </c>
      <c r="K20" s="7">
        <v>58768259</v>
      </c>
      <c r="L20" s="7">
        <v>184165183</v>
      </c>
      <c r="M20" s="7">
        <v>63523330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115130115</v>
      </c>
      <c r="K21" s="7">
        <v>62646055</v>
      </c>
      <c r="L21" s="7">
        <v>107910346</v>
      </c>
      <c r="M21" s="7">
        <v>48619504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23483340</v>
      </c>
      <c r="K22" s="53">
        <f>SUM(K23:K24)</f>
        <v>16221053</v>
      </c>
      <c r="L22" s="53">
        <f>SUM(L23:L24)</f>
        <v>14782063</v>
      </c>
      <c r="M22" s="53">
        <f>SUM(M23:M24)</f>
        <v>2000353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>
        <v>1036</v>
      </c>
      <c r="K23" s="7">
        <v>0</v>
      </c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>
        <v>23482304</v>
      </c>
      <c r="K24" s="7">
        <v>16221053</v>
      </c>
      <c r="L24" s="7">
        <v>14782063</v>
      </c>
      <c r="M24" s="7">
        <v>2000353</v>
      </c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>
        <v>19219683</v>
      </c>
      <c r="M25" s="7">
        <v>11959335</v>
      </c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48291813</v>
      </c>
      <c r="K26" s="7">
        <v>21561766</v>
      </c>
      <c r="L26" s="7">
        <v>39579033</v>
      </c>
      <c r="M26" s="7">
        <v>13399123</v>
      </c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188594991</v>
      </c>
      <c r="K27" s="53">
        <f>SUM(K28:K32)</f>
        <v>89883007</v>
      </c>
      <c r="L27" s="53">
        <f>SUM(L28:L32)</f>
        <v>256084040</v>
      </c>
      <c r="M27" s="53">
        <f>SUM(M28:M32)</f>
        <v>114657286</v>
      </c>
    </row>
    <row r="28" spans="1:13" ht="26.25" customHeight="1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/>
      <c r="K28" s="7"/>
      <c r="L28" s="7"/>
      <c r="M28" s="7"/>
    </row>
    <row r="29" spans="1:13" ht="26.25" customHeight="1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187898990</v>
      </c>
      <c r="K29" s="7">
        <v>89526850</v>
      </c>
      <c r="L29" s="7">
        <v>256058343</v>
      </c>
      <c r="M29" s="7">
        <v>114654000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>
        <v>22019</v>
      </c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696001</v>
      </c>
      <c r="K32" s="7">
        <v>356157</v>
      </c>
      <c r="L32" s="7">
        <v>3678</v>
      </c>
      <c r="M32" s="7">
        <v>3286</v>
      </c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65840713</v>
      </c>
      <c r="K33" s="53">
        <f>SUM(K34:K37)</f>
        <v>13256627</v>
      </c>
      <c r="L33" s="53">
        <f>SUM(L34:L37)</f>
        <v>47108463</v>
      </c>
      <c r="M33" s="53">
        <f>SUM(M34:M37)</f>
        <v>13026837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/>
      <c r="M34" s="7"/>
    </row>
    <row r="35" spans="1:13" ht="26.25" customHeight="1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40615599</v>
      </c>
      <c r="K35" s="7">
        <v>-519043</v>
      </c>
      <c r="L35" s="7">
        <v>41628923</v>
      </c>
      <c r="M35" s="7">
        <v>13026143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>
        <v>25194616</v>
      </c>
      <c r="K36" s="7">
        <v>13775409</v>
      </c>
      <c r="L36" s="7">
        <v>5473800</v>
      </c>
      <c r="M36" s="7">
        <v>0</v>
      </c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>
        <v>30498</v>
      </c>
      <c r="K37" s="7">
        <v>261</v>
      </c>
      <c r="L37" s="7">
        <v>5740</v>
      </c>
      <c r="M37" s="7">
        <v>694</v>
      </c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2382755719</v>
      </c>
      <c r="K42" s="53">
        <f>K7+K27+K38+K40</f>
        <v>1081156981</v>
      </c>
      <c r="L42" s="53">
        <f>L7+L27+L38+L40</f>
        <v>2516391303</v>
      </c>
      <c r="M42" s="53">
        <f>M7+M27+M38+M40</f>
        <v>1146224172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1823882738</v>
      </c>
      <c r="K43" s="53">
        <f>K10+K33+K39+K41</f>
        <v>726601450</v>
      </c>
      <c r="L43" s="53">
        <f>L10+L33+L39+L41</f>
        <v>1856383698</v>
      </c>
      <c r="M43" s="53">
        <f>M10+M33+M39+M41</f>
        <v>711899203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558872981</v>
      </c>
      <c r="K44" s="53">
        <f>K42-K43</f>
        <v>354555531</v>
      </c>
      <c r="L44" s="53">
        <f>L42-L43</f>
        <v>660007605</v>
      </c>
      <c r="M44" s="53">
        <f>M42-M43</f>
        <v>434324969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558872981</v>
      </c>
      <c r="K45" s="53">
        <f>IF(K42&gt;K43,K42-K43,0)</f>
        <v>354555531</v>
      </c>
      <c r="L45" s="53">
        <f>IF(L42&gt;L43,L42-L43,0)</f>
        <v>660007605</v>
      </c>
      <c r="M45" s="53">
        <f>IF(M42&gt;M43,M42-M43,0)</f>
        <v>434324969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>
        <v>127512110</v>
      </c>
      <c r="K47" s="7">
        <v>41945271</v>
      </c>
      <c r="L47" s="7">
        <v>115695538</v>
      </c>
      <c r="M47" s="7">
        <v>37422573</v>
      </c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431360871</v>
      </c>
      <c r="K48" s="53">
        <f>K44-K47</f>
        <v>312610260</v>
      </c>
      <c r="L48" s="53">
        <f>L44-L47</f>
        <v>544312067</v>
      </c>
      <c r="M48" s="53">
        <f>M44-M47</f>
        <v>396902396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431360871</v>
      </c>
      <c r="K49" s="53">
        <f>IF(K48&gt;0,K48,0)</f>
        <v>312610260</v>
      </c>
      <c r="L49" s="53">
        <f>IF(L48&gt;0,L48,0)</f>
        <v>544312067</v>
      </c>
      <c r="M49" s="53">
        <f>IF(M48&gt;0,M48,0)</f>
        <v>396902396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6" t="s">
        <v>312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>
        <v>419954792</v>
      </c>
      <c r="K53" s="7">
        <v>289893024</v>
      </c>
      <c r="L53" s="7">
        <v>528403538</v>
      </c>
      <c r="M53" s="7">
        <v>370641130</v>
      </c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>
        <v>11406079</v>
      </c>
      <c r="K54" s="8">
        <v>22717236</v>
      </c>
      <c r="L54" s="8">
        <v>15908529</v>
      </c>
      <c r="M54" s="8">
        <v>27261266</v>
      </c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>
        <v>431360871</v>
      </c>
      <c r="K56" s="6">
        <v>312610260</v>
      </c>
      <c r="L56" s="6">
        <v>544312067</v>
      </c>
      <c r="M56" s="6">
        <v>397902396</v>
      </c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3343968</v>
      </c>
      <c r="M57" s="53">
        <f>SUM(M58:M64)</f>
        <v>1849264</v>
      </c>
    </row>
    <row r="58" spans="1:15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128">
        <v>3343968</v>
      </c>
      <c r="M58" s="128">
        <v>1849264</v>
      </c>
      <c r="O58" s="129"/>
    </row>
    <row r="59" spans="1:13" ht="24.75" customHeight="1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24.75" customHeight="1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25.5" customHeight="1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0</v>
      </c>
      <c r="K66" s="53">
        <f>K57-K65</f>
        <v>0</v>
      </c>
      <c r="L66" s="53">
        <f>L57-L65</f>
        <v>3343968</v>
      </c>
      <c r="M66" s="53">
        <f>M57-M65</f>
        <v>1849264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431360871</v>
      </c>
      <c r="K67" s="61">
        <f>K56+K66</f>
        <v>312610260</v>
      </c>
      <c r="L67" s="61">
        <f>L56+L66</f>
        <v>547656035</v>
      </c>
      <c r="M67" s="61">
        <f>M56+M66</f>
        <v>399751660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>
        <v>419954792</v>
      </c>
      <c r="K70" s="7">
        <v>289893024</v>
      </c>
      <c r="L70" s="128">
        <v>531747506</v>
      </c>
      <c r="M70" s="128">
        <v>372490394</v>
      </c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>
        <v>11406079</v>
      </c>
      <c r="K71" s="8">
        <v>22717236</v>
      </c>
      <c r="L71" s="8">
        <v>15908529</v>
      </c>
      <c r="M71" s="8">
        <v>27261266</v>
      </c>
    </row>
    <row r="74" spans="12:13" ht="12.75">
      <c r="L74" s="129"/>
      <c r="M74" s="129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 K3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J48:M50 L34:L41 K34 K36:K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A55" sqref="A55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0.8515625" style="52" bestFit="1" customWidth="1"/>
    <col min="12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356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357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3.2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283</v>
      </c>
      <c r="K5" s="69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558872981</v>
      </c>
      <c r="K7" s="7">
        <v>660007605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178446594</v>
      </c>
      <c r="K8" s="7">
        <v>184165183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662692217</v>
      </c>
      <c r="K9" s="7">
        <v>29945793</v>
      </c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>
        <v>21116605</v>
      </c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5">
        <v>155693544</v>
      </c>
      <c r="K11" s="7">
        <v>118258783</v>
      </c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5"/>
      <c r="K12" s="7"/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1555705336</v>
      </c>
      <c r="K13" s="53">
        <f>SUM(K7:K12)</f>
        <v>1013493969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v>489151638</v>
      </c>
      <c r="K15" s="7"/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405099150</v>
      </c>
      <c r="K17" s="7">
        <v>60038259</v>
      </c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894250788</v>
      </c>
      <c r="K18" s="53">
        <f>SUM(K14:K17)</f>
        <v>60038259</v>
      </c>
    </row>
    <row r="19" spans="1:11" ht="24.75" customHeight="1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661454548</v>
      </c>
      <c r="K19" s="53">
        <f>IF(K13&gt;K18,K13-K18,0)</f>
        <v>953455710</v>
      </c>
    </row>
    <row r="20" spans="1:11" ht="24.75" customHeight="1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>
        <v>1025158</v>
      </c>
      <c r="K22" s="7">
        <v>3608836</v>
      </c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>
        <v>67388975</v>
      </c>
      <c r="K24" s="7">
        <v>81774081</v>
      </c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>
        <v>8672290</v>
      </c>
      <c r="K25" s="7">
        <v>9266837</v>
      </c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>
        <v>26317406</v>
      </c>
      <c r="K26" s="7">
        <v>29074657</v>
      </c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103403829</v>
      </c>
      <c r="K27" s="53">
        <f>SUM(K22:K26)</f>
        <v>123724411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135940451</v>
      </c>
      <c r="K28" s="7">
        <v>410888085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>
        <v>2248787</v>
      </c>
      <c r="K29" s="7">
        <v>36451367</v>
      </c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>
        <v>691104966</v>
      </c>
      <c r="K30" s="7">
        <v>454678385</v>
      </c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829294204</v>
      </c>
      <c r="K31" s="53">
        <f>SUM(K28:K30)</f>
        <v>902017837</v>
      </c>
    </row>
    <row r="32" spans="1:11" ht="24.75" customHeight="1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24.75" customHeight="1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725890375</v>
      </c>
      <c r="K33" s="53">
        <f>IF(K31&gt;K27,K31-K27,0)</f>
        <v>778293426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>
        <v>26513</v>
      </c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>
        <v>176733874</v>
      </c>
      <c r="K36" s="7">
        <v>56506824</v>
      </c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176733874</v>
      </c>
      <c r="K38" s="53">
        <f>SUM(K35:K37)</f>
        <v>56533337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5512361</v>
      </c>
      <c r="K39" s="7">
        <v>135125932</v>
      </c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>
        <v>110301083</v>
      </c>
      <c r="K40" s="7">
        <v>111632086</v>
      </c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>
        <v>51512</v>
      </c>
      <c r="K41" s="7">
        <v>929800</v>
      </c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115864956</v>
      </c>
      <c r="K44" s="53">
        <f>SUM(K39:K43)</f>
        <v>247687818</v>
      </c>
    </row>
    <row r="45" spans="1:11" ht="26.25" customHeight="1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60868918</v>
      </c>
      <c r="K45" s="53">
        <f>IF(K38&gt;K44,K38-K44,0)</f>
        <v>0</v>
      </c>
    </row>
    <row r="46" spans="1:11" ht="26.25" customHeight="1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0</v>
      </c>
      <c r="K46" s="53">
        <f>IF(K44&gt;K38,K44-K38,0)</f>
        <v>191154481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IF(J20-J19+J33-J32+J46-J45&gt;0,J20-J19+J33-J32+J46-J45,0)</f>
        <v>3566909</v>
      </c>
      <c r="K48" s="53">
        <f>IF(K20-K19+K33-K32+K46-K45&gt;0,K20-K19+K33-K32+K46-K45,0)</f>
        <v>15992197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82856827</v>
      </c>
      <c r="K49" s="7">
        <v>77072306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>
        <v>3566909</v>
      </c>
      <c r="K51" s="7">
        <v>15992197</v>
      </c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5">
        <f>J49+J50-J51</f>
        <v>79289918</v>
      </c>
      <c r="K52" s="61">
        <f>K49+K50-K51</f>
        <v>61080109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3"/>
      <c r="J22" s="253"/>
      <c r="K22" s="254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3">
        <v>0</v>
      </c>
      <c r="J35" s="253"/>
      <c r="K35" s="254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6384" width="9.140625" style="76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69" t="s">
        <v>282</v>
      </c>
      <c r="D2" s="269"/>
      <c r="E2" s="77">
        <v>40544</v>
      </c>
      <c r="F2" s="43" t="s">
        <v>250</v>
      </c>
      <c r="G2" s="270">
        <v>40816</v>
      </c>
      <c r="H2" s="271"/>
      <c r="I2" s="74"/>
      <c r="J2" s="74"/>
      <c r="K2" s="74"/>
      <c r="L2" s="78"/>
    </row>
    <row r="3" spans="1:11" ht="23.25">
      <c r="A3" s="272" t="s">
        <v>59</v>
      </c>
      <c r="B3" s="272"/>
      <c r="C3" s="272"/>
      <c r="D3" s="272"/>
      <c r="E3" s="272"/>
      <c r="F3" s="272"/>
      <c r="G3" s="272"/>
      <c r="H3" s="272"/>
      <c r="I3" s="81" t="s">
        <v>305</v>
      </c>
      <c r="J3" s="82" t="s">
        <v>150</v>
      </c>
      <c r="K3" s="82" t="s">
        <v>151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4">
        <v>2</v>
      </c>
      <c r="J4" s="83" t="s">
        <v>283</v>
      </c>
      <c r="K4" s="83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44">
        <v>1</v>
      </c>
      <c r="J5" s="45">
        <v>164000000</v>
      </c>
      <c r="K5" s="45">
        <v>164000000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44">
        <v>2</v>
      </c>
      <c r="J6" s="46">
        <v>16921764</v>
      </c>
      <c r="K6" s="46">
        <v>16921764</v>
      </c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44">
        <v>3</v>
      </c>
      <c r="J7" s="46">
        <v>5861862401</v>
      </c>
      <c r="K7" s="46">
        <v>6308560388</v>
      </c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44">
        <v>4</v>
      </c>
      <c r="J8" s="46">
        <v>152103924</v>
      </c>
      <c r="K8" s="46">
        <v>38728424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44">
        <v>5</v>
      </c>
      <c r="J9" s="46">
        <v>472447113</v>
      </c>
      <c r="K9" s="46">
        <v>528403538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>
        <v>36150000</v>
      </c>
      <c r="K10" s="46">
        <v>36150000</v>
      </c>
    </row>
    <row r="11" spans="1:11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/>
      <c r="K12" s="46"/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/>
      <c r="K13" s="46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9">
        <f>SUM(J5:J13)</f>
        <v>6703485202</v>
      </c>
      <c r="K14" s="79">
        <f>SUM(K5:K13)</f>
        <v>7092764114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/>
      <c r="K20" s="46"/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>
        <v>6703485202</v>
      </c>
      <c r="K23" s="45">
        <v>7092764114</v>
      </c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0">
        <v>239870382</v>
      </c>
      <c r="K24" s="80">
        <v>226429514</v>
      </c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Doris Vičić</cp:lastModifiedBy>
  <cp:lastPrinted>2011-10-27T13:45:58Z</cp:lastPrinted>
  <dcterms:created xsi:type="dcterms:W3CDTF">2008-10-17T11:51:54Z</dcterms:created>
  <dcterms:modified xsi:type="dcterms:W3CDTF">2011-10-28T09:21:03Z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