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3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'NT_I'!$A$1:$K$53</definedName>
    <definedName name="_xlnm.Print_Area" localSheetId="0">'OPĆI PODACI'!$A$1:$I$62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<sst xmlns="http://schemas.openxmlformats.org/spreadsheetml/2006/main" count="335" uniqueCount="304">
  <si>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</si>
  <si>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</si>
  <si>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</si>
  <si>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</si>
  <si>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</si>
  <si>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</si>
  <si>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</si>
  <si>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</si>
  <si>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</si>
  <si>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</si>
  <si>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</si>
  <si>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</si>
  <si>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</si>
  <si>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</si>
  <si>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</si>
  <si>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</si>
  <si>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</si>
  <si>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</si>
  <si>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</si>
  <si>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</si>
  <si>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</si>
  <si>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</si>
  <si>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</si>
  <si>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</si>
  <si>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</si>
  <si>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</si>
  <si>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</si>
  <si>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</si>
  <si>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</si>
  <si>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</si>
  <si>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</si>
  <si>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</si>
  <si>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</si>
  <si>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</si>
  <si>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</si>
  <si>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</si>
  <si>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</si>
  <si>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</si>
  <si>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</si>
  <si>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</si>
  <si>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</si>
  <si>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</si>
  <si>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</si>
  <si>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</si>
  <si>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</si>
  <si>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</si>
  <si>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</si>
  <si>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</si>
  <si>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</si>
  <si>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</si>
  <si>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</si>
  <si>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</si>
  <si>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</si>
  <si>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</si>
  <si>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</si>
  <si>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</si>
  <si>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</si>
  <si>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</si>
  <si>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</si>
  <si>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</si>
  <si>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</si>
  <si>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</si>
  <si>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</si>
  <si>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</si>
  <si>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</si>
  <si>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</si>
  <si>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</si>
  <si>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</si>
  <si>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</si>
  <si>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</si>
  <si>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</si>
  <si>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</si>
  <si>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</si>
  <si>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</si>
  <si>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</si>
  <si>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</si>
  <si>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</si>
  <si>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</si>
  <si>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</si>
  <si>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</si>
  <si>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</si>
  <si>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</si>
  <si>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</si>
  <si>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</si>
  <si>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</si>
  <si>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</si>
  <si>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</si>
  <si>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</si>
  <si>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</si>
  <si>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</si>
  <si>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</si>
  <si>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</si>
  <si>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</si>
  <si>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</si>
  <si>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</si>
  <si>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</si>
  <si>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</si>
  <si>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</si>
  <si>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</si>
  <si>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</si>
  <si>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</si>
  <si>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</si>
  <si>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</si>
  <si>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</si>
  <si>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</si>
  <si>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</si>
  <si>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</si>
  <si>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</si>
  <si>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</si>
  <si>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</si>
  <si>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</si>
  <si>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</si>
  <si>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</si>
  <si>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</si>
  <si>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</si>
  <si>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</si>
  <si>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</si>
  <si>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</si>
  <si>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</si>
  <si>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</si>
  <si>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</si>
  <si>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</si>
  <si>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</si>
  <si>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</si>
  <si>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</si>
  <si>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</si>
  <si>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</si>
  <si>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</si>
  <si>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</si>
  <si>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</si>
  <si>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</si>
  <si>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</si>
  <si>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</si>
  <si>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</si>
  <si>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</si>
  <si>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</si>
  <si>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</si>
  <si>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</si>
  <si>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</si>
  <si>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</si>
  <si>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</si>
  <si>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</si>
  <si>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</si>
  <si>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</si>
  <si>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</si>
  <si>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</si>
  <si>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</si>
  <si>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</si>
  <si>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</si>
  <si>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</si>
  <si>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</si>
  <si>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</si>
  <si>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</si>
  <si>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</si>
  <si>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</si>
  <si>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</si>
  <si>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</si>
  <si>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</si>
  <si>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</si>
  <si>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</si>
  <si>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</si>
  <si>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</si>
  <si>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</si>
  <si>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</si>
  <si>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</si>
  <si>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</si>
  <si>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</si>
  <si>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</si>
  <si>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</si>
  <si>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</si>
  <si>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</si>
  <si>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</si>
  <si>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</si>
  <si>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</si>
  <si>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</si>
  <si>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</si>
  <si>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</si>
  <si>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</si>
  <si>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</si>
  <si>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</si>
  <si>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</si>
  <si>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</si>
  <si>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</si>
  <si>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</si>
  <si>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</si>
  <si>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</si>
  <si>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</si>
  <si>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</si>
  <si>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</si>
  <si>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</si>
  <si>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</si>
  <si>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</si>
  <si>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</si>
  <si>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</si>
  <si>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</si>
  <si>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</si>
  <si>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</si>
  <si>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</si>
  <si>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</si>
  <si>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</si>
  <si>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</si>
  <si>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</si>
  <si>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</si>
  <si>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</si>
  <si>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</si>
  <si>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</si>
  <si>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</si>
  <si>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</si>
  <si>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</si>
  <si>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</si>
  <si>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</si>
  <si>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</si>
  <si>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</si>
  <si>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</si>
  <si>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</si>
  <si>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</si>
  <si>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</si>
  <si>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</si>
  <si>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</si>
  <si>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</si>
  <si>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</si>
  <si>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</si>
  <si>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</si>
  <si>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</si>
  <si>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</si>
  <si>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</si>
  <si>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</si>
  <si>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</si>
  <si>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</si>
  <si>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</si>
  <si>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</si>
  <si>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</si>
  <si>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</si>
  <si>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</si>
  <si>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</si>
  <si>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</si>
  <si>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</si>
  <si>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</si>
  <si>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</si>
  <si>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</si>
  <si>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</si>
  <si>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</si>
  <si>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</si>
  <si>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</si>
  <si>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</si>
  <si>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</si>
  <si>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</si>
  <si>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</si>
  <si>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</si>
  <si>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</si>
  <si>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</si>
  <si>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</si>
  <si>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</si>
  <si>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</si>
  <si>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</si>
  <si>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</si>
  <si>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</si>
  <si>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</si>
  <si>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</si>
  <si>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</si>
  <si>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</si>
  <si>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</si>
  <si>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</si>
  <si>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</si>
  <si>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</si>
  <si>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</si>
  <si>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</si>
  <si>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</si>
  <si>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</si>
  <si>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</si>
  <si>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</si>
  <si>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</si>
  <si>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</si>
  <si>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</si>
  <si>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</si>
  <si>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</si>
  <si>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(krajem izvještajnog razdoblja)</t>
  </si>
  <si>
    <t>NE</t>
  </si>
  <si>
    <t>2932</t>
  </si>
  <si>
    <t>Marica Jakelić</t>
  </si>
  <si>
    <t>021/206-660</t>
  </si>
  <si>
    <t>021/275-660</t>
  </si>
  <si>
    <t>marica.jakelic@adplastik.hr</t>
  </si>
  <si>
    <t>Katija Klepo</t>
  </si>
  <si>
    <t>Obveznik: AD PLASTIK d.d.</t>
  </si>
  <si>
    <t>B)  DUGOTRAJNA IMOVINA (003+010+020+029+033)</t>
  </si>
  <si>
    <t>E)  UKUPNO AKTIVA (001+002+034+059)</t>
  </si>
  <si>
    <t>A)  KAPITAL I REZERVE (063+064+065+071+072+075+078)</t>
  </si>
  <si>
    <t>II. POSLOVNI RASHODI (115+116+120+124+125+126+129+130)</t>
  </si>
  <si>
    <t>I. POSLOVNI PRIHODI (112+113)</t>
  </si>
  <si>
    <t xml:space="preserve">    2. Materijalni troškovi (117 do 119)</t>
  </si>
  <si>
    <t xml:space="preserve">   3. Troškovi osoblja (121 do 123)</t>
  </si>
  <si>
    <t>III. FINANCIJSKI PRIHODI (132 do 136)</t>
  </si>
  <si>
    <t>IV. FINANCIJSKI RASHODI (138 do 141)</t>
  </si>
  <si>
    <t>IX.  UKUPNI PRIHODI (111+131+142 + 144)</t>
  </si>
  <si>
    <t>X.   UKUPNI RASHODI (114+137+143 + 145)</t>
  </si>
  <si>
    <t>XI.  DOBIT ILI GUBITAK PRIJE OPOREZIVANJA (146-147)</t>
  </si>
  <si>
    <t>XIII. DOBIT ILI GUBITAK RAZDOBLJA (148-151)</t>
  </si>
  <si>
    <t>01.01.2012.</t>
  </si>
  <si>
    <t>31.12.2012.</t>
  </si>
  <si>
    <t>3. Izjava osoba odgovornih za sastavljanje godišnjeg izvještaja</t>
  </si>
  <si>
    <t>stanje na dan 31.12.2012.</t>
  </si>
  <si>
    <t>u razdoblju 01.01.2012. do 31.12.2012.</t>
  </si>
  <si>
    <t xml:space="preserve">1. Revidirani godišnji financijski izvještaji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</si>
</sst>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3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4" fontId="2" fillId="32" borderId="17" xfId="59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9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 horizontal="left" vertical="center" wrapText="1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horizontal="center" vertical="center" wrapText="1"/>
      <protection hidden="1"/>
    </xf>
    <xf numFmtId="0" fontId="3" fillId="0" borderId="0" xfId="59" applyFont="1" applyBorder="1" applyAlignment="1" applyProtection="1">
      <alignment horizontal="left" vertical="center" wrapText="1"/>
      <protection hidden="1"/>
    </xf>
    <xf numFmtId="0" fontId="3" fillId="0" borderId="0" xfId="59" applyFont="1" applyBorder="1" applyAlignment="1" applyProtection="1">
      <alignment/>
      <protection hidden="1"/>
    </xf>
    <xf numFmtId="0" fontId="3" fillId="0" borderId="0" xfId="59" applyFont="1" applyAlignment="1" applyProtection="1">
      <alignment/>
      <protection hidden="1"/>
    </xf>
    <xf numFmtId="0" fontId="12" fillId="0" borderId="0" xfId="59" applyFont="1" applyBorder="1" applyAlignment="1" applyProtection="1">
      <alignment horizontal="right" vertical="center" wrapText="1"/>
      <protection hidden="1"/>
    </xf>
    <xf numFmtId="0" fontId="12" fillId="0" borderId="0" xfId="59" applyFont="1" applyAlignment="1" applyProtection="1">
      <alignment horizontal="right"/>
      <protection hidden="1"/>
    </xf>
    <xf numFmtId="0" fontId="12" fillId="0" borderId="0" xfId="5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9" applyFont="1" applyFill="1" applyBorder="1" applyAlignment="1" applyProtection="1">
      <alignment horizontal="left" vertical="center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Alignment="1" applyProtection="1">
      <alignment wrapText="1"/>
      <protection hidden="1"/>
    </xf>
    <xf numFmtId="0" fontId="3" fillId="0" borderId="0" xfId="59" applyFont="1" applyAlignment="1" applyProtection="1">
      <alignment horizontal="right"/>
      <protection hidden="1"/>
    </xf>
    <xf numFmtId="0" fontId="3" fillId="0" borderId="0" xfId="59" applyFont="1" applyAlignment="1" applyProtection="1">
      <alignment horizontal="right" wrapText="1"/>
      <protection hidden="1"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0" xfId="59" applyFont="1" applyBorder="1" applyAlignment="1" applyProtection="1">
      <alignment/>
      <protection hidden="1"/>
    </xf>
    <xf numFmtId="3" fontId="2" fillId="32" borderId="19" xfId="59" applyNumberFormat="1" applyFont="1" applyFill="1" applyBorder="1" applyAlignment="1" applyProtection="1">
      <alignment horizontal="right" vertical="center"/>
      <protection hidden="1" locked="0"/>
    </xf>
    <xf numFmtId="0" fontId="2" fillId="0" borderId="0" xfId="59" applyFont="1" applyBorder="1" applyAlignment="1" applyProtection="1">
      <alignment vertical="top"/>
      <protection hidden="1"/>
    </xf>
    <xf numFmtId="0" fontId="3" fillId="0" borderId="0" xfId="59" applyFont="1" applyAlignment="1" applyProtection="1">
      <alignment/>
      <protection hidden="1"/>
    </xf>
    <xf numFmtId="49" fontId="2" fillId="32" borderId="19" xfId="59" applyNumberFormat="1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left" vertical="top" wrapText="1"/>
      <protection hidden="1"/>
    </xf>
    <xf numFmtId="0" fontId="3" fillId="0" borderId="0" xfId="59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3" fillId="0" borderId="0" xfId="59" applyFont="1" applyAlignment="1" applyProtection="1">
      <alignment horizontal="left" vertical="top" indent="2"/>
      <protection hidden="1"/>
    </xf>
    <xf numFmtId="0" fontId="3" fillId="0" borderId="0" xfId="59" applyFont="1" applyAlignment="1" applyProtection="1">
      <alignment horizontal="left" vertical="top" wrapText="1" indent="2"/>
      <protection hidden="1"/>
    </xf>
    <xf numFmtId="0" fontId="3" fillId="0" borderId="0" xfId="59" applyFont="1" applyBorder="1" applyAlignment="1" applyProtection="1">
      <alignment horizontal="right" vertical="top"/>
      <protection hidden="1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2" fillId="32" borderId="0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>
      <alignment/>
      <protection/>
    </xf>
    <xf numFmtId="49" fontId="2" fillId="32" borderId="0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left" vertical="top"/>
      <protection hidden="1"/>
    </xf>
    <xf numFmtId="0" fontId="3" fillId="0" borderId="20" xfId="59" applyFont="1" applyBorder="1" applyAlignment="1" applyProtection="1">
      <alignment/>
      <protection hidden="1"/>
    </xf>
    <xf numFmtId="0" fontId="3" fillId="0" borderId="0" xfId="59" applyFont="1" applyAlignment="1" applyProtection="1">
      <alignment horizontal="left"/>
      <protection hidden="1"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0" xfId="59" applyFont="1" applyFill="1" applyBorder="1" applyAlignment="1" applyProtection="1">
      <alignment vertical="center"/>
      <protection hidden="1"/>
    </xf>
    <xf numFmtId="0" fontId="2" fillId="0" borderId="0" xfId="59" applyFont="1" applyAlignment="1" applyProtection="1">
      <alignment vertical="center"/>
      <protection hidden="1"/>
    </xf>
    <xf numFmtId="0" fontId="3" fillId="0" borderId="21" xfId="59" applyFont="1" applyBorder="1" applyAlignment="1" applyProtection="1">
      <alignment/>
      <protection hidden="1"/>
    </xf>
    <xf numFmtId="0" fontId="3" fillId="0" borderId="21" xfId="59" applyFont="1" applyBorder="1" applyAlignment="1">
      <alignment/>
      <protection/>
    </xf>
    <xf numFmtId="0" fontId="3" fillId="0" borderId="0" xfId="59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9" applyFont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vertical="center"/>
      <protection hidden="1"/>
    </xf>
    <xf numFmtId="0" fontId="13" fillId="0" borderId="0" xfId="59" applyFont="1" applyBorder="1" applyAlignment="1" applyProtection="1">
      <alignment/>
      <protection hidden="1"/>
    </xf>
    <xf numFmtId="0" fontId="9" fillId="0" borderId="0" xfId="59" applyAlignment="1">
      <alignment/>
      <protection/>
    </xf>
    <xf numFmtId="0" fontId="0" fillId="0" borderId="0" xfId="63" applyFont="1" applyBorder="1" applyAlignment="1">
      <alignment vertical="center"/>
      <protection/>
    </xf>
    <xf numFmtId="0" fontId="3" fillId="0" borderId="0" xfId="59" applyFont="1" applyBorder="1" applyAlignment="1" applyProtection="1">
      <alignment horizontal="left"/>
      <protection hidden="1"/>
    </xf>
    <xf numFmtId="0" fontId="3" fillId="0" borderId="0" xfId="59" applyFont="1" applyFill="1" applyBorder="1" applyAlignment="1" applyProtection="1">
      <alignment/>
      <protection hidden="1"/>
    </xf>
    <xf numFmtId="0" fontId="3" fillId="0" borderId="0" xfId="59" applyFont="1" applyBorder="1" applyAlignment="1" applyProtection="1">
      <alignment vertical="top"/>
      <protection hidden="1"/>
    </xf>
    <xf numFmtId="0" fontId="3" fillId="0" borderId="27" xfId="59" applyFont="1" applyBorder="1" applyAlignment="1" applyProtection="1">
      <alignment/>
      <protection hidden="1"/>
    </xf>
    <xf numFmtId="1" fontId="2" fillId="0" borderId="1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9" applyFont="1" applyFill="1" applyBorder="1" applyAlignment="1" applyProtection="1">
      <alignment horizontal="right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2" fillId="0" borderId="19" xfId="59" applyFont="1" applyFill="1" applyBorder="1" applyAlignment="1" applyProtection="1">
      <alignment horizontal="center" vertical="center"/>
      <protection hidden="1" locked="0"/>
    </xf>
    <xf numFmtId="0" fontId="3" fillId="0" borderId="27" xfId="59" applyFont="1" applyBorder="1" applyAlignment="1" applyProtection="1">
      <alignment/>
      <protection hidden="1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32" borderId="16" xfId="0" applyNumberFormat="1" applyFont="1" applyFill="1" applyBorder="1" applyAlignment="1" applyProtection="1">
      <alignment vertical="center"/>
      <protection hidden="1"/>
    </xf>
    <xf numFmtId="3" fontId="6" fillId="32" borderId="14" xfId="0" applyNumberFormat="1" applyFont="1" applyFill="1" applyBorder="1" applyAlignment="1" applyProtection="1">
      <alignment vertical="center"/>
      <protection hidden="1"/>
    </xf>
    <xf numFmtId="3" fontId="6" fillId="32" borderId="13" xfId="0" applyNumberFormat="1" applyFont="1" applyFill="1" applyBorder="1" applyAlignment="1" applyProtection="1">
      <alignment vertical="center"/>
      <protection hidden="1"/>
    </xf>
    <xf numFmtId="3" fontId="1" fillId="0" borderId="10" xfId="57" applyNumberFormat="1" applyFont="1" applyFill="1" applyBorder="1" applyAlignment="1" applyProtection="1">
      <alignment vertical="center"/>
      <protection locked="0"/>
    </xf>
    <xf numFmtId="3" fontId="6" fillId="0" borderId="10" xfId="57" applyNumberFormat="1" applyFont="1" applyFill="1" applyBorder="1" applyAlignment="1" applyProtection="1">
      <alignment vertical="center"/>
      <protection locked="0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167" fontId="2" fillId="0" borderId="17" xfId="0" applyNumberFormat="1" applyFont="1" applyFill="1" applyBorder="1" applyAlignment="1">
      <alignment horizontal="center" vertical="center"/>
    </xf>
    <xf numFmtId="3" fontId="6" fillId="32" borderId="17" xfId="0" applyNumberFormat="1" applyFont="1" applyFill="1" applyBorder="1" applyAlignment="1" applyProtection="1">
      <alignment vertical="center"/>
      <protection hidden="1"/>
    </xf>
    <xf numFmtId="3" fontId="1" fillId="0" borderId="17" xfId="57" applyNumberFormat="1" applyFont="1" applyFill="1" applyBorder="1" applyAlignment="1" applyProtection="1">
      <alignment vertical="center"/>
      <protection locked="0"/>
    </xf>
    <xf numFmtId="3" fontId="1" fillId="0" borderId="17" xfId="57" applyNumberFormat="1" applyFont="1" applyFill="1" applyBorder="1" applyAlignment="1" applyProtection="1">
      <alignment horizontal="right" vertical="center"/>
      <protection locked="0"/>
    </xf>
    <xf numFmtId="3" fontId="6" fillId="0" borderId="17" xfId="57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32" borderId="17" xfId="0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>
      <alignment vertical="center"/>
    </xf>
    <xf numFmtId="3" fontId="52" fillId="0" borderId="17" xfId="57" applyNumberFormat="1" applyFont="1" applyFill="1" applyBorder="1" applyAlignment="1" applyProtection="1">
      <alignment vertical="center"/>
      <protection locked="0"/>
    </xf>
    <xf numFmtId="0" fontId="3" fillId="0" borderId="0" xfId="59" applyFont="1" applyBorder="1" applyAlignment="1" applyProtection="1">
      <alignment horizontal="right" vertical="center" wrapText="1"/>
      <protection hidden="1"/>
    </xf>
    <xf numFmtId="0" fontId="3" fillId="0" borderId="0" xfId="59" applyFont="1" applyBorder="1" applyAlignment="1" applyProtection="1">
      <alignment horizontal="right" wrapText="1"/>
      <protection hidden="1"/>
    </xf>
    <xf numFmtId="0" fontId="3" fillId="0" borderId="0" xfId="59" applyFont="1" applyAlignment="1" applyProtection="1">
      <alignment horizontal="right" wrapText="1"/>
      <protection hidden="1"/>
    </xf>
    <xf numFmtId="49" fontId="2" fillId="0" borderId="28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9" applyFont="1" applyFill="1" applyBorder="1" applyAlignment="1" applyProtection="1">
      <alignment horizontal="left" vertical="center" wrapText="1"/>
      <protection hidden="1"/>
    </xf>
    <xf numFmtId="0" fontId="2" fillId="0" borderId="27" xfId="59" applyFont="1" applyFill="1" applyBorder="1" applyAlignment="1" applyProtection="1">
      <alignment horizontal="left" vertical="center" wrapText="1"/>
      <protection hidden="1"/>
    </xf>
    <xf numFmtId="0" fontId="11" fillId="0" borderId="0" xfId="59" applyFont="1" applyBorder="1" applyAlignment="1" applyProtection="1">
      <alignment horizontal="center" vertical="center" wrapText="1"/>
      <protection hidden="1"/>
    </xf>
    <xf numFmtId="0" fontId="3" fillId="0" borderId="0" xfId="59" applyFont="1" applyAlignment="1" applyProtection="1">
      <alignment horizontal="right" vertical="center"/>
      <protection hidden="1"/>
    </xf>
    <xf numFmtId="0" fontId="3" fillId="0" borderId="27" xfId="59" applyFont="1" applyBorder="1" applyAlignment="1" applyProtection="1">
      <alignment horizontal="right"/>
      <protection hidden="1"/>
    </xf>
    <xf numFmtId="0" fontId="3" fillId="0" borderId="0" xfId="59" applyFont="1" applyAlignment="1" applyProtection="1">
      <alignment wrapText="1"/>
      <protection hidden="1"/>
    </xf>
    <xf numFmtId="0" fontId="1" fillId="0" borderId="0" xfId="59" applyFont="1" applyBorder="1" applyAlignment="1" applyProtection="1">
      <alignment horizontal="right" vertical="center" wrapText="1"/>
      <protection hidden="1"/>
    </xf>
    <xf numFmtId="0" fontId="1" fillId="0" borderId="27" xfId="59" applyFont="1" applyBorder="1" applyAlignment="1" applyProtection="1">
      <alignment horizontal="right" wrapText="1"/>
      <protection hidden="1"/>
    </xf>
    <xf numFmtId="0" fontId="2" fillId="0" borderId="28" xfId="59" applyFont="1" applyFill="1" applyBorder="1" applyAlignment="1" applyProtection="1">
      <alignment horizontal="left" vertical="center"/>
      <protection hidden="1" locked="0"/>
    </xf>
    <xf numFmtId="0" fontId="3" fillId="0" borderId="25" xfId="59" applyFont="1" applyFill="1" applyBorder="1" applyAlignment="1">
      <alignment horizontal="left"/>
      <protection/>
    </xf>
    <xf numFmtId="0" fontId="3" fillId="0" borderId="29" xfId="59" applyFont="1" applyFill="1" applyBorder="1" applyAlignment="1">
      <alignment horizontal="left"/>
      <protection/>
    </xf>
    <xf numFmtId="0" fontId="3" fillId="0" borderId="18" xfId="59" applyFont="1" applyBorder="1" applyAlignment="1" applyProtection="1">
      <alignment horizontal="right" vertical="center"/>
      <protection hidden="1"/>
    </xf>
    <xf numFmtId="0" fontId="3" fillId="0" borderId="0" xfId="59" applyFont="1" applyBorder="1" applyAlignment="1" applyProtection="1">
      <alignment horizontal="right"/>
      <protection hidden="1"/>
    </xf>
    <xf numFmtId="0" fontId="3" fillId="0" borderId="25" xfId="59" applyFont="1" applyFill="1" applyBorder="1" applyAlignment="1">
      <alignment horizontal="left" vertical="center"/>
      <protection/>
    </xf>
    <xf numFmtId="0" fontId="3" fillId="0" borderId="29" xfId="59" applyFont="1" applyFill="1" applyBorder="1" applyAlignment="1">
      <alignment horizontal="left" vertical="center"/>
      <protection/>
    </xf>
    <xf numFmtId="1" fontId="2" fillId="0" borderId="28" xfId="59" applyNumberFormat="1" applyFont="1" applyFill="1" applyBorder="1" applyAlignment="1" applyProtection="1">
      <alignment horizontal="left" vertical="center"/>
      <protection hidden="1" locked="0"/>
    </xf>
    <xf numFmtId="1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4" fillId="0" borderId="28" xfId="53" applyFont="1" applyFill="1" applyBorder="1" applyAlignment="1" applyProtection="1">
      <alignment/>
      <protection hidden="1" locked="0"/>
    </xf>
    <xf numFmtId="0" fontId="2" fillId="0" borderId="25" xfId="59" applyFont="1" applyFill="1" applyBorder="1" applyAlignment="1" applyProtection="1">
      <alignment/>
      <protection hidden="1" locked="0"/>
    </xf>
    <xf numFmtId="0" fontId="2" fillId="0" borderId="29" xfId="59" applyFont="1" applyFill="1" applyBorder="1" applyAlignment="1" applyProtection="1">
      <alignment/>
      <protection hidden="1" locked="0"/>
    </xf>
    <xf numFmtId="0" fontId="2" fillId="32" borderId="28" xfId="59" applyFont="1" applyFill="1" applyBorder="1" applyAlignment="1" applyProtection="1">
      <alignment horizontal="right" vertical="center"/>
      <protection hidden="1" locked="0"/>
    </xf>
    <xf numFmtId="0" fontId="3" fillId="0" borderId="25" xfId="59" applyFont="1" applyBorder="1" applyAlignment="1">
      <alignment/>
      <protection/>
    </xf>
    <xf numFmtId="0" fontId="3" fillId="0" borderId="29" xfId="59" applyFont="1" applyBorder="1" applyAlignment="1">
      <alignment/>
      <protection/>
    </xf>
    <xf numFmtId="49" fontId="2" fillId="32" borderId="28" xfId="5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9" applyNumberFormat="1" applyFont="1" applyBorder="1" applyAlignment="1" applyProtection="1">
      <alignment horizontal="center" vertical="center"/>
      <protection hidden="1" locked="0"/>
    </xf>
    <xf numFmtId="0" fontId="3" fillId="0" borderId="0" xfId="59" applyFont="1" applyBorder="1" applyAlignment="1" applyProtection="1">
      <alignment horizontal="right" vertical="center"/>
      <protection hidden="1"/>
    </xf>
    <xf numFmtId="0" fontId="3" fillId="0" borderId="0" xfId="59" applyFont="1" applyAlignment="1" applyProtection="1">
      <alignment horizontal="center" vertical="center"/>
      <protection hidden="1"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>
      <alignment vertical="center"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Border="1" applyAlignment="1" applyProtection="1">
      <alignment vertical="top" wrapText="1"/>
      <protection hidden="1"/>
    </xf>
    <xf numFmtId="0" fontId="3" fillId="0" borderId="0" xfId="59" applyFont="1" applyBorder="1" applyAlignment="1" applyProtection="1">
      <alignment wrapText="1"/>
      <protection hidden="1"/>
    </xf>
    <xf numFmtId="0" fontId="2" fillId="0" borderId="25" xfId="59" applyFont="1" applyFill="1" applyBorder="1" applyAlignment="1" applyProtection="1">
      <alignment horizontal="left" vertical="center"/>
      <protection hidden="1" locked="0"/>
    </xf>
    <xf numFmtId="0" fontId="2" fillId="0" borderId="29" xfId="59" applyFont="1" applyFill="1" applyBorder="1" applyAlignment="1" applyProtection="1">
      <alignment horizontal="left" vertical="center"/>
      <protection hidden="1" locked="0"/>
    </xf>
    <xf numFmtId="0" fontId="3" fillId="0" borderId="0" xfId="59" applyFont="1" applyBorder="1" applyAlignment="1" applyProtection="1">
      <alignment horizontal="center" vertical="top"/>
      <protection hidden="1"/>
    </xf>
    <xf numFmtId="0" fontId="3" fillId="0" borderId="0" xfId="59" applyFont="1" applyBorder="1" applyAlignment="1" applyProtection="1">
      <alignment horizontal="center"/>
      <protection hidden="1"/>
    </xf>
    <xf numFmtId="0" fontId="3" fillId="0" borderId="0" xfId="59" applyFont="1" applyAlignment="1" applyProtection="1">
      <alignment horizontal="right" vertical="center" wrapText="1"/>
      <protection hidden="1"/>
    </xf>
    <xf numFmtId="0" fontId="3" fillId="0" borderId="27" xfId="59" applyFont="1" applyBorder="1" applyAlignment="1" applyProtection="1">
      <alignment horizontal="right" wrapText="1"/>
      <protection hidden="1"/>
    </xf>
    <xf numFmtId="49" fontId="2" fillId="0" borderId="28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9" applyNumberFormat="1" applyFont="1" applyFill="1" applyBorder="1" applyAlignment="1" applyProtection="1">
      <alignment horizontal="left" vertical="center"/>
      <protection hidden="1" locked="0"/>
    </xf>
    <xf numFmtId="0" fontId="10" fillId="0" borderId="0" xfId="59" applyFont="1" applyAlignment="1">
      <alignment/>
      <protection/>
    </xf>
    <xf numFmtId="0" fontId="2" fillId="32" borderId="28" xfId="59" applyFont="1" applyFill="1" applyBorder="1" applyAlignment="1" applyProtection="1">
      <alignment horizontal="left" vertical="center"/>
      <protection hidden="1" locked="0"/>
    </xf>
    <xf numFmtId="0" fontId="3" fillId="0" borderId="20" xfId="59" applyFont="1" applyBorder="1" applyAlignment="1" applyProtection="1">
      <alignment horizontal="center"/>
      <protection hidden="1"/>
    </xf>
    <xf numFmtId="0" fontId="3" fillId="0" borderId="0" xfId="59" applyFont="1" applyFill="1" applyBorder="1" applyAlignment="1" applyProtection="1">
      <alignment horizontal="center" vertical="top"/>
      <protection hidden="1"/>
    </xf>
    <xf numFmtId="0" fontId="3" fillId="0" borderId="0" xfId="59" applyFont="1" applyFill="1" applyBorder="1" applyAlignment="1" applyProtection="1">
      <alignment horizontal="center"/>
      <protection hidden="1"/>
    </xf>
    <xf numFmtId="49" fontId="4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16" fillId="0" borderId="25" xfId="59" applyNumberFormat="1" applyFont="1" applyFill="1" applyBorder="1" applyAlignment="1" applyProtection="1">
      <alignment horizontal="left" vertical="center"/>
      <protection hidden="1" locked="0"/>
    </xf>
    <xf numFmtId="49" fontId="16" fillId="0" borderId="29" xfId="59" applyNumberFormat="1" applyFont="1" applyFill="1" applyBorder="1" applyAlignment="1" applyProtection="1">
      <alignment horizontal="left" vertical="center"/>
      <protection hidden="1" locked="0"/>
    </xf>
    <xf numFmtId="0" fontId="3" fillId="0" borderId="29" xfId="59" applyFont="1" applyFill="1" applyBorder="1" applyAlignment="1">
      <alignment horizontal="left" vertical="center"/>
      <protection/>
    </xf>
    <xf numFmtId="0" fontId="15" fillId="0" borderId="0" xfId="59" applyFont="1" applyAlignment="1" applyProtection="1">
      <alignment horizontal="left"/>
      <protection hidden="1"/>
    </xf>
    <xf numFmtId="0" fontId="7" fillId="0" borderId="0" xfId="59" applyFont="1" applyAlignment="1">
      <alignment/>
      <protection/>
    </xf>
    <xf numFmtId="0" fontId="3" fillId="0" borderId="0" xfId="59" applyFont="1" applyBorder="1" applyAlignment="1" applyProtection="1">
      <alignment vertical="center"/>
      <protection hidden="1"/>
    </xf>
    <xf numFmtId="0" fontId="3" fillId="0" borderId="30" xfId="59" applyFont="1" applyBorder="1" applyAlignment="1" applyProtection="1">
      <alignment horizontal="center" vertical="top"/>
      <protection hidden="1"/>
    </xf>
    <xf numFmtId="0" fontId="3" fillId="0" borderId="30" xfId="59" applyFont="1" applyBorder="1" applyAlignment="1">
      <alignment horizontal="center"/>
      <protection/>
    </xf>
    <xf numFmtId="0" fontId="3" fillId="0" borderId="30" xfId="59" applyFont="1" applyBorder="1" applyAlignment="1">
      <alignment/>
      <protection/>
    </xf>
    <xf numFmtId="0" fontId="13" fillId="0" borderId="0" xfId="58" applyFont="1" applyBorder="1" applyAlignment="1" applyProtection="1">
      <alignment horizontal="left" vertical="center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32" borderId="36" xfId="0" applyFont="1" applyFill="1" applyBorder="1" applyAlignment="1" applyProtection="1">
      <alignment vertical="center" wrapText="1"/>
      <protection hidden="1"/>
    </xf>
    <xf numFmtId="0" fontId="2" fillId="32" borderId="37" xfId="0" applyFont="1" applyFill="1" applyBorder="1" applyAlignment="1" applyProtection="1">
      <alignment vertical="center" wrapText="1"/>
      <protection hidden="1"/>
    </xf>
    <xf numFmtId="0" fontId="2" fillId="32" borderId="38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 wrapText="1" indent="1"/>
    </xf>
    <xf numFmtId="0" fontId="2" fillId="34" borderId="17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 applyProtection="1">
      <alignment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6" fillId="33" borderId="17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7" fillId="35" borderId="36" xfId="0" applyFont="1" applyFill="1" applyBorder="1" applyAlignment="1" applyProtection="1">
      <alignment vertical="center" wrapText="1"/>
      <protection hidden="1"/>
    </xf>
    <xf numFmtId="0" fontId="7" fillId="35" borderId="37" xfId="0" applyFont="1" applyFill="1" applyBorder="1" applyAlignment="1" applyProtection="1">
      <alignment vertical="center" wrapText="1"/>
      <protection hidden="1"/>
    </xf>
    <xf numFmtId="0" fontId="7" fillId="35" borderId="38" xfId="0" applyFont="1" applyFill="1" applyBorder="1" applyAlignment="1" applyProtection="1">
      <alignment vertical="center" wrapText="1"/>
      <protection hidden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FI-KI" xfId="58"/>
    <cellStyle name="Normal_TFI-POD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plastik@adplastik.hr" TargetMode="External" /><Relationship Id="rId2" Type="http://schemas.openxmlformats.org/officeDocument/2006/relationships/hyperlink" Target="http://www.adplastik.hr/" TargetMode="External" /><Relationship Id="rId3" Type="http://schemas.openxmlformats.org/officeDocument/2006/relationships/hyperlink" Target="mailto:marica.jakelic@adplastik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="110" zoomScaleSheetLayoutView="110" zoomScalePageLayoutView="0" workbookViewId="0" topLeftCell="A1">
      <selection activeCell="C60" sqref="C60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4" width="9.140625" style="17" customWidth="1"/>
    <col min="5" max="5" width="10.00390625" style="17" customWidth="1"/>
    <col min="6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80" t="s">
        <v>206</v>
      </c>
      <c r="B1" s="180"/>
      <c r="C1" s="180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37" t="s">
        <v>207</v>
      </c>
      <c r="B2" s="137"/>
      <c r="C2" s="137"/>
      <c r="D2" s="138"/>
      <c r="E2" s="18" t="s">
        <v>298</v>
      </c>
      <c r="F2" s="19"/>
      <c r="G2" s="20" t="s">
        <v>208</v>
      </c>
      <c r="H2" s="18" t="s">
        <v>299</v>
      </c>
      <c r="I2" s="21"/>
      <c r="J2" s="16"/>
      <c r="K2" s="16"/>
      <c r="L2" s="16"/>
    </row>
    <row r="3" spans="1:12" ht="12.75">
      <c r="A3" s="22"/>
      <c r="B3" s="22"/>
      <c r="C3" s="22"/>
      <c r="D3" s="22"/>
      <c r="E3" s="23"/>
      <c r="F3" s="23"/>
      <c r="G3" s="22"/>
      <c r="H3" s="22"/>
      <c r="I3" s="24"/>
      <c r="J3" s="16"/>
      <c r="K3" s="16"/>
      <c r="L3" s="16"/>
    </row>
    <row r="4" spans="1:12" ht="15.75">
      <c r="A4" s="139" t="s">
        <v>209</v>
      </c>
      <c r="B4" s="139"/>
      <c r="C4" s="139"/>
      <c r="D4" s="139"/>
      <c r="E4" s="139"/>
      <c r="F4" s="139"/>
      <c r="G4" s="139"/>
      <c r="H4" s="139"/>
      <c r="I4" s="139"/>
      <c r="J4" s="16"/>
      <c r="K4" s="16"/>
      <c r="L4" s="16"/>
    </row>
    <row r="5" spans="1:12" ht="12.75">
      <c r="A5" s="25"/>
      <c r="B5" s="25"/>
      <c r="C5" s="25"/>
      <c r="D5" s="26"/>
      <c r="E5" s="27"/>
      <c r="F5" s="28"/>
      <c r="G5" s="29"/>
      <c r="H5" s="30"/>
      <c r="I5" s="31"/>
      <c r="J5" s="16"/>
      <c r="K5" s="16"/>
      <c r="L5" s="16"/>
    </row>
    <row r="6" spans="1:12" ht="12.75">
      <c r="A6" s="140" t="s">
        <v>210</v>
      </c>
      <c r="B6" s="141"/>
      <c r="C6" s="135" t="s">
        <v>267</v>
      </c>
      <c r="D6" s="136"/>
      <c r="E6" s="142"/>
      <c r="F6" s="142"/>
      <c r="G6" s="142"/>
      <c r="H6" s="142"/>
      <c r="I6" s="32"/>
      <c r="J6" s="16"/>
      <c r="K6" s="16"/>
      <c r="L6" s="16"/>
    </row>
    <row r="7" spans="1:12" ht="12.75">
      <c r="A7" s="33"/>
      <c r="B7" s="33"/>
      <c r="C7" s="38"/>
      <c r="D7" s="38"/>
      <c r="E7" s="142"/>
      <c r="F7" s="142"/>
      <c r="G7" s="142"/>
      <c r="H7" s="142"/>
      <c r="I7" s="32"/>
      <c r="J7" s="16"/>
      <c r="K7" s="16"/>
      <c r="L7" s="16"/>
    </row>
    <row r="8" spans="1:12" ht="12.75">
      <c r="A8" s="143" t="s">
        <v>211</v>
      </c>
      <c r="B8" s="144"/>
      <c r="C8" s="135" t="s">
        <v>268</v>
      </c>
      <c r="D8" s="136"/>
      <c r="E8" s="142"/>
      <c r="F8" s="142"/>
      <c r="G8" s="142"/>
      <c r="H8" s="142"/>
      <c r="I8" s="26"/>
      <c r="J8" s="16"/>
      <c r="K8" s="16"/>
      <c r="L8" s="16"/>
    </row>
    <row r="9" spans="1:12" ht="12.75">
      <c r="A9" s="34"/>
      <c r="B9" s="34"/>
      <c r="C9" s="100"/>
      <c r="D9" s="101"/>
      <c r="E9" s="25"/>
      <c r="F9" s="25"/>
      <c r="G9" s="25"/>
      <c r="H9" s="25"/>
      <c r="I9" s="25"/>
      <c r="J9" s="16"/>
      <c r="K9" s="16"/>
      <c r="L9" s="16"/>
    </row>
    <row r="10" spans="1:12" ht="12.75">
      <c r="A10" s="132" t="s">
        <v>212</v>
      </c>
      <c r="B10" s="133"/>
      <c r="C10" s="135" t="s">
        <v>269</v>
      </c>
      <c r="D10" s="136"/>
      <c r="E10" s="25"/>
      <c r="F10" s="25"/>
      <c r="G10" s="25"/>
      <c r="H10" s="25"/>
      <c r="I10" s="25"/>
      <c r="J10" s="16"/>
      <c r="K10" s="16"/>
      <c r="L10" s="16"/>
    </row>
    <row r="11" spans="1:12" ht="12.75">
      <c r="A11" s="134"/>
      <c r="B11" s="134"/>
      <c r="C11" s="25"/>
      <c r="D11" s="25"/>
      <c r="E11" s="25"/>
      <c r="F11" s="25"/>
      <c r="G11" s="25"/>
      <c r="H11" s="25"/>
      <c r="I11" s="25"/>
      <c r="J11" s="16"/>
      <c r="K11" s="16"/>
      <c r="L11" s="16"/>
    </row>
    <row r="12" spans="1:12" ht="12.75">
      <c r="A12" s="140" t="s">
        <v>213</v>
      </c>
      <c r="B12" s="141"/>
      <c r="C12" s="145" t="s">
        <v>270</v>
      </c>
      <c r="D12" s="150"/>
      <c r="E12" s="150"/>
      <c r="F12" s="150"/>
      <c r="G12" s="150"/>
      <c r="H12" s="150"/>
      <c r="I12" s="151"/>
      <c r="J12" s="16"/>
      <c r="K12" s="16"/>
      <c r="L12" s="16"/>
    </row>
    <row r="13" spans="1:12" ht="12.75">
      <c r="A13" s="33"/>
      <c r="B13" s="33"/>
      <c r="C13" s="102"/>
      <c r="D13" s="38"/>
      <c r="E13" s="38"/>
      <c r="F13" s="38"/>
      <c r="G13" s="38"/>
      <c r="H13" s="38"/>
      <c r="I13" s="103"/>
      <c r="J13" s="16"/>
      <c r="K13" s="16"/>
      <c r="L13" s="16"/>
    </row>
    <row r="14" spans="1:12" ht="12.75">
      <c r="A14" s="140" t="s">
        <v>214</v>
      </c>
      <c r="B14" s="141"/>
      <c r="C14" s="152">
        <v>21210</v>
      </c>
      <c r="D14" s="153"/>
      <c r="E14" s="38"/>
      <c r="F14" s="145" t="s">
        <v>271</v>
      </c>
      <c r="G14" s="150"/>
      <c r="H14" s="150"/>
      <c r="I14" s="151"/>
      <c r="J14" s="16"/>
      <c r="K14" s="16"/>
      <c r="L14" s="16"/>
    </row>
    <row r="15" spans="1:12" ht="12.75">
      <c r="A15" s="33"/>
      <c r="B15" s="33"/>
      <c r="C15" s="38"/>
      <c r="D15" s="38"/>
      <c r="E15" s="38"/>
      <c r="F15" s="38"/>
      <c r="G15" s="38"/>
      <c r="H15" s="38"/>
      <c r="I15" s="103"/>
      <c r="J15" s="16"/>
      <c r="K15" s="16"/>
      <c r="L15" s="16"/>
    </row>
    <row r="16" spans="1:12" ht="12.75">
      <c r="A16" s="140" t="s">
        <v>215</v>
      </c>
      <c r="B16" s="141"/>
      <c r="C16" s="145" t="s">
        <v>272</v>
      </c>
      <c r="D16" s="150"/>
      <c r="E16" s="150"/>
      <c r="F16" s="150"/>
      <c r="G16" s="150"/>
      <c r="H16" s="150"/>
      <c r="I16" s="151"/>
      <c r="J16" s="16"/>
      <c r="K16" s="16"/>
      <c r="L16" s="16"/>
    </row>
    <row r="17" spans="1:12" ht="12.75">
      <c r="A17" s="33"/>
      <c r="B17" s="33"/>
      <c r="C17" s="38"/>
      <c r="D17" s="38"/>
      <c r="E17" s="38"/>
      <c r="F17" s="38"/>
      <c r="G17" s="38"/>
      <c r="H17" s="38"/>
      <c r="I17" s="103"/>
      <c r="J17" s="16"/>
      <c r="K17" s="16"/>
      <c r="L17" s="16"/>
    </row>
    <row r="18" spans="1:12" ht="12.75">
      <c r="A18" s="140" t="s">
        <v>216</v>
      </c>
      <c r="B18" s="141"/>
      <c r="C18" s="154" t="s">
        <v>273</v>
      </c>
      <c r="D18" s="155"/>
      <c r="E18" s="155"/>
      <c r="F18" s="155"/>
      <c r="G18" s="155"/>
      <c r="H18" s="155"/>
      <c r="I18" s="156"/>
      <c r="J18" s="16"/>
      <c r="K18" s="16"/>
      <c r="L18" s="16"/>
    </row>
    <row r="19" spans="1:12" ht="12.75">
      <c r="A19" s="33"/>
      <c r="B19" s="33"/>
      <c r="C19" s="102"/>
      <c r="D19" s="38"/>
      <c r="E19" s="38"/>
      <c r="F19" s="38"/>
      <c r="G19" s="38"/>
      <c r="H19" s="38"/>
      <c r="I19" s="103"/>
      <c r="J19" s="16"/>
      <c r="K19" s="16"/>
      <c r="L19" s="16"/>
    </row>
    <row r="20" spans="1:12" ht="12.75">
      <c r="A20" s="140" t="s">
        <v>217</v>
      </c>
      <c r="B20" s="141"/>
      <c r="C20" s="154" t="s">
        <v>274</v>
      </c>
      <c r="D20" s="155"/>
      <c r="E20" s="155"/>
      <c r="F20" s="155"/>
      <c r="G20" s="155"/>
      <c r="H20" s="155"/>
      <c r="I20" s="156"/>
      <c r="J20" s="16"/>
      <c r="K20" s="16"/>
      <c r="L20" s="16"/>
    </row>
    <row r="21" spans="1:12" ht="12.75">
      <c r="A21" s="33"/>
      <c r="B21" s="33"/>
      <c r="C21" s="102"/>
      <c r="D21" s="38"/>
      <c r="E21" s="38"/>
      <c r="F21" s="38"/>
      <c r="G21" s="38"/>
      <c r="H21" s="38"/>
      <c r="I21" s="103"/>
      <c r="J21" s="16"/>
      <c r="K21" s="16"/>
      <c r="L21" s="16"/>
    </row>
    <row r="22" spans="1:12" ht="12.75">
      <c r="A22" s="140" t="s">
        <v>218</v>
      </c>
      <c r="B22" s="141"/>
      <c r="C22" s="104">
        <v>406</v>
      </c>
      <c r="D22" s="145" t="s">
        <v>271</v>
      </c>
      <c r="E22" s="146"/>
      <c r="F22" s="147"/>
      <c r="G22" s="148"/>
      <c r="H22" s="149"/>
      <c r="I22" s="105"/>
      <c r="J22" s="16"/>
      <c r="K22" s="16"/>
      <c r="L22" s="16"/>
    </row>
    <row r="23" spans="1:12" ht="12.75">
      <c r="A23" s="33"/>
      <c r="B23" s="33"/>
      <c r="C23" s="25"/>
      <c r="D23" s="38"/>
      <c r="E23" s="38"/>
      <c r="F23" s="38"/>
      <c r="G23" s="38"/>
      <c r="H23" s="25"/>
      <c r="I23" s="26"/>
      <c r="J23" s="16"/>
      <c r="K23" s="16"/>
      <c r="L23" s="16"/>
    </row>
    <row r="24" spans="1:12" ht="12.75">
      <c r="A24" s="140" t="s">
        <v>219</v>
      </c>
      <c r="B24" s="141"/>
      <c r="C24" s="104">
        <v>17</v>
      </c>
      <c r="D24" s="145" t="s">
        <v>275</v>
      </c>
      <c r="E24" s="146"/>
      <c r="F24" s="146"/>
      <c r="G24" s="147"/>
      <c r="H24" s="106" t="s">
        <v>220</v>
      </c>
      <c r="I24" s="39">
        <v>830</v>
      </c>
      <c r="J24" s="16"/>
      <c r="K24" s="16"/>
      <c r="L24" s="16"/>
    </row>
    <row r="25" spans="1:12" ht="12.75">
      <c r="A25" s="33"/>
      <c r="B25" s="33"/>
      <c r="C25" s="25"/>
      <c r="D25" s="38"/>
      <c r="E25" s="38"/>
      <c r="F25" s="38"/>
      <c r="G25" s="37"/>
      <c r="H25" s="37" t="s">
        <v>276</v>
      </c>
      <c r="I25" s="36"/>
      <c r="J25" s="16"/>
      <c r="K25" s="16"/>
      <c r="L25" s="16"/>
    </row>
    <row r="26" spans="1:12" ht="12.75">
      <c r="A26" s="140" t="s">
        <v>221</v>
      </c>
      <c r="B26" s="141"/>
      <c r="C26" s="107" t="s">
        <v>277</v>
      </c>
      <c r="D26" s="40"/>
      <c r="E26" s="53"/>
      <c r="F26" s="38"/>
      <c r="G26" s="162" t="s">
        <v>222</v>
      </c>
      <c r="H26" s="141"/>
      <c r="I26" s="42" t="s">
        <v>278</v>
      </c>
      <c r="J26" s="16"/>
      <c r="K26" s="16"/>
      <c r="L26" s="16"/>
    </row>
    <row r="27" spans="1:12" ht="12.75">
      <c r="A27" s="33"/>
      <c r="B27" s="33"/>
      <c r="C27" s="25"/>
      <c r="D27" s="41"/>
      <c r="E27" s="41"/>
      <c r="F27" s="41"/>
      <c r="G27" s="41"/>
      <c r="H27" s="25"/>
      <c r="I27" s="43"/>
      <c r="J27" s="16"/>
      <c r="K27" s="16"/>
      <c r="L27" s="16"/>
    </row>
    <row r="28" spans="1:12" ht="12.75">
      <c r="A28" s="163" t="s">
        <v>223</v>
      </c>
      <c r="B28" s="164"/>
      <c r="C28" s="165"/>
      <c r="D28" s="165"/>
      <c r="E28" s="166" t="s">
        <v>224</v>
      </c>
      <c r="F28" s="167"/>
      <c r="G28" s="167"/>
      <c r="H28" s="168" t="s">
        <v>225</v>
      </c>
      <c r="I28" s="168"/>
      <c r="J28" s="16"/>
      <c r="K28" s="16"/>
      <c r="L28" s="16"/>
    </row>
    <row r="29" spans="1:12" ht="12.75">
      <c r="A29" s="16"/>
      <c r="B29" s="16"/>
      <c r="C29" s="16"/>
      <c r="D29" s="31"/>
      <c r="E29" s="25"/>
      <c r="F29" s="25"/>
      <c r="G29" s="25"/>
      <c r="H29" s="44"/>
      <c r="I29" s="43"/>
      <c r="J29" s="16"/>
      <c r="K29" s="16"/>
      <c r="L29" s="16"/>
    </row>
    <row r="30" spans="1:12" ht="12.75">
      <c r="A30" s="157"/>
      <c r="B30" s="158"/>
      <c r="C30" s="158"/>
      <c r="D30" s="159"/>
      <c r="E30" s="157"/>
      <c r="F30" s="158"/>
      <c r="G30" s="158"/>
      <c r="H30" s="160"/>
      <c r="I30" s="161"/>
      <c r="J30" s="16"/>
      <c r="K30" s="16"/>
      <c r="L30" s="16"/>
    </row>
    <row r="31" spans="1:12" ht="12.75">
      <c r="A31" s="37"/>
      <c r="B31" s="37"/>
      <c r="C31" s="36"/>
      <c r="D31" s="169"/>
      <c r="E31" s="169"/>
      <c r="F31" s="169"/>
      <c r="G31" s="170"/>
      <c r="H31" s="25"/>
      <c r="I31" s="47"/>
      <c r="J31" s="16"/>
      <c r="K31" s="16"/>
      <c r="L31" s="16"/>
    </row>
    <row r="32" spans="1:12" ht="12.75">
      <c r="A32" s="157"/>
      <c r="B32" s="158"/>
      <c r="C32" s="158"/>
      <c r="D32" s="159"/>
      <c r="E32" s="157"/>
      <c r="F32" s="158"/>
      <c r="G32" s="158"/>
      <c r="H32" s="160"/>
      <c r="I32" s="161"/>
      <c r="J32" s="16"/>
      <c r="K32" s="16"/>
      <c r="L32" s="16"/>
    </row>
    <row r="33" spans="1:12" ht="12.75">
      <c r="A33" s="37"/>
      <c r="B33" s="37"/>
      <c r="C33" s="36"/>
      <c r="D33" s="45"/>
      <c r="E33" s="45"/>
      <c r="F33" s="45"/>
      <c r="G33" s="46"/>
      <c r="H33" s="25"/>
      <c r="I33" s="48"/>
      <c r="J33" s="16"/>
      <c r="K33" s="16"/>
      <c r="L33" s="16"/>
    </row>
    <row r="34" spans="1:12" ht="12.75">
      <c r="A34" s="157"/>
      <c r="B34" s="158"/>
      <c r="C34" s="158"/>
      <c r="D34" s="159"/>
      <c r="E34" s="157"/>
      <c r="F34" s="158"/>
      <c r="G34" s="158"/>
      <c r="H34" s="160"/>
      <c r="I34" s="161"/>
      <c r="J34" s="16"/>
      <c r="K34" s="16"/>
      <c r="L34" s="16"/>
    </row>
    <row r="35" spans="1:12" ht="12.75">
      <c r="A35" s="37"/>
      <c r="B35" s="37"/>
      <c r="C35" s="36"/>
      <c r="D35" s="45"/>
      <c r="E35" s="45"/>
      <c r="F35" s="45"/>
      <c r="G35" s="46"/>
      <c r="H35" s="25"/>
      <c r="I35" s="48"/>
      <c r="J35" s="16"/>
      <c r="K35" s="16"/>
      <c r="L35" s="16"/>
    </row>
    <row r="36" spans="1:12" ht="12.75">
      <c r="A36" s="157"/>
      <c r="B36" s="158"/>
      <c r="C36" s="158"/>
      <c r="D36" s="159"/>
      <c r="E36" s="157"/>
      <c r="F36" s="158"/>
      <c r="G36" s="158"/>
      <c r="H36" s="160"/>
      <c r="I36" s="161"/>
      <c r="J36" s="16"/>
      <c r="K36" s="16"/>
      <c r="L36" s="16"/>
    </row>
    <row r="37" spans="1:12" ht="12.75">
      <c r="A37" s="49"/>
      <c r="B37" s="49"/>
      <c r="C37" s="173"/>
      <c r="D37" s="174"/>
      <c r="E37" s="25"/>
      <c r="F37" s="173"/>
      <c r="G37" s="174"/>
      <c r="H37" s="25"/>
      <c r="I37" s="25"/>
      <c r="J37" s="16"/>
      <c r="K37" s="16"/>
      <c r="L37" s="16"/>
    </row>
    <row r="38" spans="1:12" ht="12.75">
      <c r="A38" s="157"/>
      <c r="B38" s="158"/>
      <c r="C38" s="158"/>
      <c r="D38" s="159"/>
      <c r="E38" s="157"/>
      <c r="F38" s="158"/>
      <c r="G38" s="158"/>
      <c r="H38" s="160"/>
      <c r="I38" s="161"/>
      <c r="J38" s="16"/>
      <c r="K38" s="16"/>
      <c r="L38" s="16"/>
    </row>
    <row r="39" spans="1:12" ht="12.75">
      <c r="A39" s="49"/>
      <c r="B39" s="49"/>
      <c r="C39" s="50"/>
      <c r="D39" s="51"/>
      <c r="E39" s="25"/>
      <c r="F39" s="50"/>
      <c r="G39" s="51"/>
      <c r="H39" s="25"/>
      <c r="I39" s="25"/>
      <c r="J39" s="16"/>
      <c r="K39" s="16"/>
      <c r="L39" s="16"/>
    </row>
    <row r="40" spans="1:12" ht="12.75">
      <c r="A40" s="157"/>
      <c r="B40" s="158"/>
      <c r="C40" s="158"/>
      <c r="D40" s="159"/>
      <c r="E40" s="157"/>
      <c r="F40" s="158"/>
      <c r="G40" s="158"/>
      <c r="H40" s="160"/>
      <c r="I40" s="161"/>
      <c r="J40" s="16"/>
      <c r="K40" s="16"/>
      <c r="L40" s="16"/>
    </row>
    <row r="41" spans="1:12" ht="12.75">
      <c r="A41" s="52"/>
      <c r="B41" s="53"/>
      <c r="C41" s="53"/>
      <c r="D41" s="53"/>
      <c r="E41" s="52"/>
      <c r="F41" s="53"/>
      <c r="G41" s="53"/>
      <c r="H41" s="54"/>
      <c r="I41" s="55"/>
      <c r="J41" s="16"/>
      <c r="K41" s="16"/>
      <c r="L41" s="16"/>
    </row>
    <row r="42" spans="1:12" ht="12.75">
      <c r="A42" s="49"/>
      <c r="B42" s="49"/>
      <c r="C42" s="50"/>
      <c r="D42" s="51"/>
      <c r="E42" s="25"/>
      <c r="F42" s="50"/>
      <c r="G42" s="51"/>
      <c r="H42" s="25"/>
      <c r="I42" s="25"/>
      <c r="J42" s="16"/>
      <c r="K42" s="16"/>
      <c r="L42" s="16"/>
    </row>
    <row r="43" spans="1:12" ht="12.75">
      <c r="A43" s="56"/>
      <c r="B43" s="56"/>
      <c r="C43" s="56"/>
      <c r="D43" s="35"/>
      <c r="E43" s="35"/>
      <c r="F43" s="56"/>
      <c r="G43" s="35"/>
      <c r="H43" s="35"/>
      <c r="I43" s="35"/>
      <c r="J43" s="16"/>
      <c r="K43" s="16"/>
      <c r="L43" s="16"/>
    </row>
    <row r="44" spans="1:12" ht="12.75">
      <c r="A44" s="175" t="s">
        <v>226</v>
      </c>
      <c r="B44" s="176"/>
      <c r="C44" s="160"/>
      <c r="D44" s="161"/>
      <c r="E44" s="26"/>
      <c r="F44" s="181"/>
      <c r="G44" s="158"/>
      <c r="H44" s="158"/>
      <c r="I44" s="159"/>
      <c r="J44" s="16"/>
      <c r="K44" s="16"/>
      <c r="L44" s="16"/>
    </row>
    <row r="45" spans="1:12" ht="12.75">
      <c r="A45" s="49"/>
      <c r="B45" s="49"/>
      <c r="C45" s="173"/>
      <c r="D45" s="174"/>
      <c r="E45" s="25"/>
      <c r="F45" s="173"/>
      <c r="G45" s="182"/>
      <c r="H45" s="57"/>
      <c r="I45" s="57"/>
      <c r="J45" s="16"/>
      <c r="K45" s="16"/>
      <c r="L45" s="16"/>
    </row>
    <row r="46" spans="1:12" ht="12.75">
      <c r="A46" s="175" t="s">
        <v>227</v>
      </c>
      <c r="B46" s="176"/>
      <c r="C46" s="145" t="s">
        <v>279</v>
      </c>
      <c r="D46" s="171"/>
      <c r="E46" s="171"/>
      <c r="F46" s="171"/>
      <c r="G46" s="171"/>
      <c r="H46" s="171"/>
      <c r="I46" s="172"/>
      <c r="J46" s="16"/>
      <c r="K46" s="16"/>
      <c r="L46" s="16"/>
    </row>
    <row r="47" spans="1:12" ht="12.75">
      <c r="A47" s="33"/>
      <c r="B47" s="33"/>
      <c r="C47" s="36" t="s">
        <v>228</v>
      </c>
      <c r="D47" s="25"/>
      <c r="E47" s="25"/>
      <c r="F47" s="25"/>
      <c r="G47" s="25"/>
      <c r="H47" s="25"/>
      <c r="I47" s="108"/>
      <c r="J47" s="16"/>
      <c r="K47" s="16"/>
      <c r="L47" s="16"/>
    </row>
    <row r="48" spans="1:12" ht="12.75">
      <c r="A48" s="175" t="s">
        <v>229</v>
      </c>
      <c r="B48" s="176"/>
      <c r="C48" s="177" t="s">
        <v>280</v>
      </c>
      <c r="D48" s="178"/>
      <c r="E48" s="179"/>
      <c r="F48" s="25"/>
      <c r="G48" s="106" t="s">
        <v>230</v>
      </c>
      <c r="H48" s="177" t="s">
        <v>281</v>
      </c>
      <c r="I48" s="179"/>
      <c r="J48" s="16"/>
      <c r="K48" s="16"/>
      <c r="L48" s="16"/>
    </row>
    <row r="49" spans="1:12" ht="12.75">
      <c r="A49" s="33"/>
      <c r="B49" s="33"/>
      <c r="C49" s="36"/>
      <c r="D49" s="25"/>
      <c r="E49" s="25"/>
      <c r="F49" s="25"/>
      <c r="G49" s="25"/>
      <c r="H49" s="25"/>
      <c r="I49" s="108"/>
      <c r="J49" s="16"/>
      <c r="K49" s="16"/>
      <c r="L49" s="16"/>
    </row>
    <row r="50" spans="1:12" ht="12.75">
      <c r="A50" s="175" t="s">
        <v>216</v>
      </c>
      <c r="B50" s="176"/>
      <c r="C50" s="185" t="s">
        <v>282</v>
      </c>
      <c r="D50" s="186"/>
      <c r="E50" s="186"/>
      <c r="F50" s="186"/>
      <c r="G50" s="186"/>
      <c r="H50" s="186"/>
      <c r="I50" s="187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108"/>
      <c r="J51" s="16"/>
      <c r="K51" s="16"/>
      <c r="L51" s="16"/>
    </row>
    <row r="52" spans="1:12" ht="12.75">
      <c r="A52" s="140" t="s">
        <v>231</v>
      </c>
      <c r="B52" s="141"/>
      <c r="C52" s="177" t="s">
        <v>283</v>
      </c>
      <c r="D52" s="178"/>
      <c r="E52" s="178"/>
      <c r="F52" s="178"/>
      <c r="G52" s="178"/>
      <c r="H52" s="178"/>
      <c r="I52" s="188"/>
      <c r="J52" s="16"/>
      <c r="K52" s="16"/>
      <c r="L52" s="16"/>
    </row>
    <row r="53" spans="1:12" ht="12.75">
      <c r="A53" s="58"/>
      <c r="B53" s="58"/>
      <c r="C53" s="191" t="s">
        <v>232</v>
      </c>
      <c r="D53" s="191"/>
      <c r="E53" s="191"/>
      <c r="F53" s="191"/>
      <c r="G53" s="191"/>
      <c r="H53" s="191"/>
      <c r="I53" s="60"/>
      <c r="J53" s="16"/>
      <c r="K53" s="16"/>
      <c r="L53" s="16"/>
    </row>
    <row r="54" spans="1:12" ht="12.75">
      <c r="A54" s="58"/>
      <c r="B54" s="58"/>
      <c r="C54" s="59"/>
      <c r="D54" s="59"/>
      <c r="E54" s="59"/>
      <c r="F54" s="59"/>
      <c r="G54" s="59"/>
      <c r="H54" s="59"/>
      <c r="I54" s="60"/>
      <c r="J54" s="16"/>
      <c r="K54" s="16"/>
      <c r="L54" s="16"/>
    </row>
    <row r="55" spans="1:12" ht="12.75">
      <c r="A55" s="58"/>
      <c r="B55" s="189" t="s">
        <v>233</v>
      </c>
      <c r="C55" s="190"/>
      <c r="D55" s="190"/>
      <c r="E55" s="190"/>
      <c r="F55" s="95"/>
      <c r="G55" s="95"/>
      <c r="H55" s="96"/>
      <c r="I55" s="96"/>
      <c r="J55" s="16"/>
      <c r="K55" s="16"/>
      <c r="L55" s="16"/>
    </row>
    <row r="56" spans="1:12" ht="12.75">
      <c r="A56" s="58"/>
      <c r="B56" s="97" t="s">
        <v>303</v>
      </c>
      <c r="C56" s="98"/>
      <c r="D56" s="98"/>
      <c r="E56" s="98"/>
      <c r="F56" s="98"/>
      <c r="G56" s="98"/>
      <c r="H56" s="195" t="s">
        <v>265</v>
      </c>
      <c r="I56" s="195"/>
      <c r="J56" s="16"/>
      <c r="K56" s="16"/>
      <c r="L56" s="16"/>
    </row>
    <row r="57" spans="1:12" ht="12.75">
      <c r="A57" s="58"/>
      <c r="B57" s="97" t="s">
        <v>266</v>
      </c>
      <c r="C57" s="98"/>
      <c r="D57" s="98"/>
      <c r="E57" s="98"/>
      <c r="F57" s="98"/>
      <c r="G57" s="98"/>
      <c r="H57" s="195"/>
      <c r="I57" s="195"/>
      <c r="J57" s="16"/>
      <c r="K57" s="16"/>
      <c r="L57" s="16"/>
    </row>
    <row r="58" spans="1:12" ht="12.75">
      <c r="A58" s="58"/>
      <c r="B58" s="97" t="s">
        <v>300</v>
      </c>
      <c r="C58" s="98"/>
      <c r="D58" s="98"/>
      <c r="E58" s="98"/>
      <c r="F58" s="98"/>
      <c r="G58" s="98"/>
      <c r="H58" s="195"/>
      <c r="I58" s="195"/>
      <c r="J58" s="16"/>
      <c r="K58" s="16"/>
      <c r="L58" s="16"/>
    </row>
    <row r="59" spans="1:12" ht="12.75">
      <c r="A59" s="58"/>
      <c r="B59" s="58"/>
      <c r="C59" s="59"/>
      <c r="D59" s="59"/>
      <c r="E59" s="59"/>
      <c r="F59" s="59"/>
      <c r="G59" s="59"/>
      <c r="H59" s="59"/>
      <c r="I59" s="60"/>
      <c r="J59" s="16"/>
      <c r="K59" s="16"/>
      <c r="L59" s="16"/>
    </row>
    <row r="60" spans="1:12" ht="13.5" thickBot="1">
      <c r="A60" s="61" t="s">
        <v>234</v>
      </c>
      <c r="B60" s="26"/>
      <c r="C60" s="26"/>
      <c r="D60" s="26"/>
      <c r="E60" s="26"/>
      <c r="F60" s="26"/>
      <c r="G60" s="62"/>
      <c r="H60" s="63"/>
      <c r="I60" s="62"/>
      <c r="J60" s="16"/>
      <c r="K60" s="16"/>
      <c r="L60" s="16"/>
    </row>
    <row r="61" spans="1:12" ht="12.75">
      <c r="A61" s="26"/>
      <c r="B61" s="26"/>
      <c r="C61" s="26"/>
      <c r="D61" s="26"/>
      <c r="E61" s="58" t="s">
        <v>235</v>
      </c>
      <c r="F61" s="16"/>
      <c r="G61" s="192" t="s">
        <v>236</v>
      </c>
      <c r="H61" s="193"/>
      <c r="I61" s="194"/>
      <c r="J61" s="16"/>
      <c r="K61" s="16"/>
      <c r="L61" s="16"/>
    </row>
    <row r="62" spans="1:12" ht="12.75">
      <c r="A62" s="64"/>
      <c r="B62" s="64"/>
      <c r="C62" s="31"/>
      <c r="D62" s="31"/>
      <c r="E62" s="31"/>
      <c r="F62" s="31"/>
      <c r="G62" s="183"/>
      <c r="H62" s="184"/>
      <c r="I62" s="31"/>
      <c r="J62" s="16"/>
      <c r="K62" s="16"/>
      <c r="L62" s="16"/>
    </row>
  </sheetData>
  <sheetProtection/>
  <protectedRanges>
    <protectedRange sqref="H2 I26 I24 A30:I30 A32:I32 A34:D34" name="Range1"/>
    <protectedRange sqref="C6:D6 C8:D8 C10:D10" name="Range1_1"/>
    <protectedRange sqref="C12:I12 C14:D14 F14:I14 C16:I16 C18:I18 C20:I20 C22:F22" name="Range1_1_1"/>
    <protectedRange sqref="C26" name="Range1_2"/>
    <protectedRange sqref="C24:G24" name="Range1_1_1_1"/>
    <protectedRange sqref="E2" name="Range1_3"/>
  </protectedRanges>
  <mergeCells count="71">
    <mergeCell ref="G62:H62"/>
    <mergeCell ref="A50:B50"/>
    <mergeCell ref="C50:I50"/>
    <mergeCell ref="A52:B52"/>
    <mergeCell ref="C52:I52"/>
    <mergeCell ref="B55:E55"/>
    <mergeCell ref="C53:H53"/>
    <mergeCell ref="G61:I61"/>
    <mergeCell ref="H56:I58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2" dxfId="3" operator="equal" stopIfTrue="1">
      <formula>"DA"</formula>
    </cfRule>
  </conditionalFormatting>
  <conditionalFormatting sqref="H2 E2">
    <cfRule type="cellIs" priority="3" dxfId="0" operator="lessThan" stopIfTrue="1">
      <formula>#REF!</formula>
    </cfRule>
  </conditionalFormatting>
  <hyperlinks>
    <hyperlink ref="C18" r:id="rId1" display="adplastik@adplastik.hr"/>
    <hyperlink ref="C20" r:id="rId2" display="www.adplastik.hr"/>
    <hyperlink ref="C50" r:id="rId3" display="marica.jakelic@adplastik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M118" sqref="M118"/>
    </sheetView>
  </sheetViews>
  <sheetFormatPr defaultColWidth="9.140625" defaultRowHeight="12.75"/>
  <cols>
    <col min="10" max="11" width="12.7109375" style="0" customWidth="1"/>
  </cols>
  <sheetData>
    <row r="1" spans="1:11" ht="12.75">
      <c r="A1" s="233" t="s">
        <v>126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ht="12.75">
      <c r="A2" s="237" t="s">
        <v>301</v>
      </c>
      <c r="B2" s="238"/>
      <c r="C2" s="238"/>
      <c r="D2" s="238"/>
      <c r="E2" s="238"/>
      <c r="F2" s="238"/>
      <c r="G2" s="238"/>
      <c r="H2" s="238"/>
      <c r="I2" s="238"/>
      <c r="J2" s="238"/>
      <c r="K2" s="236"/>
    </row>
    <row r="3" spans="1:11" ht="12.7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ht="12.75">
      <c r="A4" s="240" t="s">
        <v>284</v>
      </c>
      <c r="B4" s="241"/>
      <c r="C4" s="241"/>
      <c r="D4" s="241"/>
      <c r="E4" s="241"/>
      <c r="F4" s="241"/>
      <c r="G4" s="241"/>
      <c r="H4" s="241"/>
      <c r="I4" s="241"/>
      <c r="J4" s="241"/>
      <c r="K4" s="242"/>
    </row>
    <row r="5" spans="1:11" ht="34.5" thickBot="1">
      <c r="A5" s="243" t="s">
        <v>45</v>
      </c>
      <c r="B5" s="244"/>
      <c r="C5" s="244"/>
      <c r="D5" s="244"/>
      <c r="E5" s="244"/>
      <c r="F5" s="244"/>
      <c r="G5" s="244"/>
      <c r="H5" s="245"/>
      <c r="I5" s="66" t="s">
        <v>237</v>
      </c>
      <c r="J5" s="67" t="s">
        <v>95</v>
      </c>
      <c r="K5" s="68" t="s">
        <v>96</v>
      </c>
    </row>
    <row r="6" spans="1:11" ht="12.75">
      <c r="A6" s="229">
        <v>1</v>
      </c>
      <c r="B6" s="229"/>
      <c r="C6" s="229"/>
      <c r="D6" s="229"/>
      <c r="E6" s="229"/>
      <c r="F6" s="229"/>
      <c r="G6" s="229"/>
      <c r="H6" s="229"/>
      <c r="I6" s="70">
        <v>2</v>
      </c>
      <c r="J6" s="69">
        <v>3</v>
      </c>
      <c r="K6" s="69">
        <v>4</v>
      </c>
    </row>
    <row r="7" spans="1:11" ht="12.75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1" ht="12.75">
      <c r="A8" s="208" t="s">
        <v>46</v>
      </c>
      <c r="B8" s="209"/>
      <c r="C8" s="209"/>
      <c r="D8" s="209"/>
      <c r="E8" s="209"/>
      <c r="F8" s="209"/>
      <c r="G8" s="209"/>
      <c r="H8" s="228"/>
      <c r="I8" s="6">
        <v>1</v>
      </c>
      <c r="J8" s="10"/>
      <c r="K8" s="10"/>
    </row>
    <row r="9" spans="1:11" ht="12.75">
      <c r="A9" s="196" t="s">
        <v>285</v>
      </c>
      <c r="B9" s="197"/>
      <c r="C9" s="197"/>
      <c r="D9" s="197"/>
      <c r="E9" s="197"/>
      <c r="F9" s="197"/>
      <c r="G9" s="197"/>
      <c r="H9" s="198"/>
      <c r="I9" s="4">
        <v>2</v>
      </c>
      <c r="J9" s="109">
        <f>J10+J17+J27+J36+J40</f>
        <v>721399889</v>
      </c>
      <c r="K9" s="109">
        <f>K10+K17+K27+K36+K40</f>
        <v>700008260</v>
      </c>
    </row>
    <row r="10" spans="1:11" ht="12.75">
      <c r="A10" s="196" t="s">
        <v>170</v>
      </c>
      <c r="B10" s="197"/>
      <c r="C10" s="197"/>
      <c r="D10" s="197"/>
      <c r="E10" s="197"/>
      <c r="F10" s="197"/>
      <c r="G10" s="197"/>
      <c r="H10" s="198"/>
      <c r="I10" s="4">
        <v>3</v>
      </c>
      <c r="J10" s="109">
        <f>SUM(J11:J16)</f>
        <v>36409304</v>
      </c>
      <c r="K10" s="109">
        <f>SUM(K11:K16)</f>
        <v>38715826</v>
      </c>
    </row>
    <row r="11" spans="1:11" ht="12.75">
      <c r="A11" s="212" t="s">
        <v>97</v>
      </c>
      <c r="B11" s="213"/>
      <c r="C11" s="213"/>
      <c r="D11" s="213"/>
      <c r="E11" s="213"/>
      <c r="F11" s="213"/>
      <c r="G11" s="213"/>
      <c r="H11" s="214"/>
      <c r="I11" s="4">
        <v>4</v>
      </c>
      <c r="J11" s="117">
        <v>35938378</v>
      </c>
      <c r="K11" s="117">
        <v>38405748</v>
      </c>
    </row>
    <row r="12" spans="1:11" ht="12.75">
      <c r="A12" s="212" t="s">
        <v>7</v>
      </c>
      <c r="B12" s="213"/>
      <c r="C12" s="213"/>
      <c r="D12" s="213"/>
      <c r="E12" s="213"/>
      <c r="F12" s="213"/>
      <c r="G12" s="213"/>
      <c r="H12" s="214"/>
      <c r="I12" s="4">
        <v>5</v>
      </c>
      <c r="J12" s="117">
        <v>470926</v>
      </c>
      <c r="K12" s="117">
        <v>310078</v>
      </c>
    </row>
    <row r="13" spans="1:11" ht="12.75">
      <c r="A13" s="212" t="s">
        <v>98</v>
      </c>
      <c r="B13" s="213"/>
      <c r="C13" s="213"/>
      <c r="D13" s="213"/>
      <c r="E13" s="213"/>
      <c r="F13" s="213"/>
      <c r="G13" s="213"/>
      <c r="H13" s="214"/>
      <c r="I13" s="4">
        <v>6</v>
      </c>
      <c r="J13" s="12"/>
      <c r="K13" s="12"/>
    </row>
    <row r="14" spans="1:11" ht="12.75">
      <c r="A14" s="212" t="s">
        <v>173</v>
      </c>
      <c r="B14" s="213"/>
      <c r="C14" s="213"/>
      <c r="D14" s="213"/>
      <c r="E14" s="213"/>
      <c r="F14" s="213"/>
      <c r="G14" s="213"/>
      <c r="H14" s="214"/>
      <c r="I14" s="4">
        <v>7</v>
      </c>
      <c r="J14" s="12"/>
      <c r="K14" s="12"/>
    </row>
    <row r="15" spans="1:11" ht="12.75">
      <c r="A15" s="212" t="s">
        <v>174</v>
      </c>
      <c r="B15" s="213"/>
      <c r="C15" s="213"/>
      <c r="D15" s="213"/>
      <c r="E15" s="213"/>
      <c r="F15" s="213"/>
      <c r="G15" s="213"/>
      <c r="H15" s="214"/>
      <c r="I15" s="4">
        <v>8</v>
      </c>
      <c r="J15" s="12"/>
      <c r="K15" s="12"/>
    </row>
    <row r="16" spans="1:11" ht="12.75">
      <c r="A16" s="212" t="s">
        <v>175</v>
      </c>
      <c r="B16" s="213"/>
      <c r="C16" s="213"/>
      <c r="D16" s="213"/>
      <c r="E16" s="213"/>
      <c r="F16" s="213"/>
      <c r="G16" s="213"/>
      <c r="H16" s="214"/>
      <c r="I16" s="4">
        <v>9</v>
      </c>
      <c r="J16" s="12"/>
      <c r="K16" s="12"/>
    </row>
    <row r="17" spans="1:11" ht="12.75">
      <c r="A17" s="196" t="s">
        <v>171</v>
      </c>
      <c r="B17" s="197"/>
      <c r="C17" s="197"/>
      <c r="D17" s="197"/>
      <c r="E17" s="197"/>
      <c r="F17" s="197"/>
      <c r="G17" s="197"/>
      <c r="H17" s="198"/>
      <c r="I17" s="4">
        <v>10</v>
      </c>
      <c r="J17" s="109">
        <f>SUM(J18:J26)</f>
        <v>425253547</v>
      </c>
      <c r="K17" s="109">
        <f>SUM(K18:K26)</f>
        <v>426152996</v>
      </c>
    </row>
    <row r="18" spans="1:11" ht="12.75">
      <c r="A18" s="212" t="s">
        <v>176</v>
      </c>
      <c r="B18" s="213"/>
      <c r="C18" s="213"/>
      <c r="D18" s="213"/>
      <c r="E18" s="213"/>
      <c r="F18" s="213"/>
      <c r="G18" s="213"/>
      <c r="H18" s="214"/>
      <c r="I18" s="4">
        <v>11</v>
      </c>
      <c r="J18" s="117">
        <v>135379260</v>
      </c>
      <c r="K18" s="117">
        <v>139976599</v>
      </c>
    </row>
    <row r="19" spans="1:11" ht="12.75">
      <c r="A19" s="212" t="s">
        <v>205</v>
      </c>
      <c r="B19" s="213"/>
      <c r="C19" s="213"/>
      <c r="D19" s="213"/>
      <c r="E19" s="213"/>
      <c r="F19" s="213"/>
      <c r="G19" s="213"/>
      <c r="H19" s="214"/>
      <c r="I19" s="4">
        <v>12</v>
      </c>
      <c r="J19" s="117">
        <f>226337165+352820-57879408-75161</f>
        <v>168735416</v>
      </c>
      <c r="K19" s="117">
        <v>166527004</v>
      </c>
    </row>
    <row r="20" spans="1:11" ht="12.75">
      <c r="A20" s="212" t="s">
        <v>177</v>
      </c>
      <c r="B20" s="213"/>
      <c r="C20" s="213"/>
      <c r="D20" s="213"/>
      <c r="E20" s="213"/>
      <c r="F20" s="213"/>
      <c r="G20" s="213"/>
      <c r="H20" s="214"/>
      <c r="I20" s="4">
        <v>13</v>
      </c>
      <c r="J20" s="117">
        <f>276691627+4215828-165398513-4205489</f>
        <v>111303453</v>
      </c>
      <c r="K20" s="117">
        <v>101342120</v>
      </c>
    </row>
    <row r="21" spans="1:11" ht="12.75">
      <c r="A21" s="212" t="s">
        <v>16</v>
      </c>
      <c r="B21" s="213"/>
      <c r="C21" s="213"/>
      <c r="D21" s="213"/>
      <c r="E21" s="213"/>
      <c r="F21" s="213"/>
      <c r="G21" s="213"/>
      <c r="H21" s="214"/>
      <c r="I21" s="4">
        <v>14</v>
      </c>
      <c r="J21" s="117">
        <f>5408025+4212384+1720152+14393276+2952432+2315284-4891025-3399687-1394003-2581-11575214-2535972-1044576</f>
        <v>6158495</v>
      </c>
      <c r="K21" s="117">
        <v>5713290</v>
      </c>
    </row>
    <row r="22" spans="1:11" ht="12.75">
      <c r="A22" s="212" t="s">
        <v>17</v>
      </c>
      <c r="B22" s="213"/>
      <c r="C22" s="213"/>
      <c r="D22" s="213"/>
      <c r="E22" s="213"/>
      <c r="F22" s="213"/>
      <c r="G22" s="213"/>
      <c r="H22" s="214"/>
      <c r="I22" s="4">
        <v>15</v>
      </c>
      <c r="J22" s="117"/>
      <c r="K22" s="117"/>
    </row>
    <row r="23" spans="1:11" ht="12.75">
      <c r="A23" s="212" t="s">
        <v>58</v>
      </c>
      <c r="B23" s="213"/>
      <c r="C23" s="213"/>
      <c r="D23" s="213"/>
      <c r="E23" s="213"/>
      <c r="F23" s="213"/>
      <c r="G23" s="213"/>
      <c r="H23" s="214"/>
      <c r="I23" s="4">
        <v>16</v>
      </c>
      <c r="J23" s="117"/>
      <c r="K23" s="117"/>
    </row>
    <row r="24" spans="1:11" ht="12.75">
      <c r="A24" s="212" t="s">
        <v>59</v>
      </c>
      <c r="B24" s="213"/>
      <c r="C24" s="213"/>
      <c r="D24" s="213"/>
      <c r="E24" s="213"/>
      <c r="F24" s="213"/>
      <c r="G24" s="213"/>
      <c r="H24" s="214"/>
      <c r="I24" s="4">
        <v>17</v>
      </c>
      <c r="J24" s="117">
        <v>3676923</v>
      </c>
      <c r="K24" s="117">
        <v>12593983</v>
      </c>
    </row>
    <row r="25" spans="1:11" ht="12.75">
      <c r="A25" s="212" t="s">
        <v>60</v>
      </c>
      <c r="B25" s="213"/>
      <c r="C25" s="213"/>
      <c r="D25" s="213"/>
      <c r="E25" s="213"/>
      <c r="F25" s="213"/>
      <c r="G25" s="213"/>
      <c r="H25" s="214"/>
      <c r="I25" s="4">
        <v>18</v>
      </c>
      <c r="J25" s="117"/>
      <c r="K25" s="117"/>
    </row>
    <row r="26" spans="1:11" ht="12.75">
      <c r="A26" s="212" t="s">
        <v>61</v>
      </c>
      <c r="B26" s="213"/>
      <c r="C26" s="213"/>
      <c r="D26" s="213"/>
      <c r="E26" s="213"/>
      <c r="F26" s="213"/>
      <c r="G26" s="213"/>
      <c r="H26" s="214"/>
      <c r="I26" s="4">
        <v>19</v>
      </c>
      <c r="J26" s="117"/>
      <c r="K26" s="117"/>
    </row>
    <row r="27" spans="1:11" ht="12.75">
      <c r="A27" s="196" t="s">
        <v>159</v>
      </c>
      <c r="B27" s="197"/>
      <c r="C27" s="197"/>
      <c r="D27" s="197"/>
      <c r="E27" s="197"/>
      <c r="F27" s="197"/>
      <c r="G27" s="197"/>
      <c r="H27" s="198"/>
      <c r="I27" s="4">
        <v>20</v>
      </c>
      <c r="J27" s="109">
        <f>SUM(J28:J35)</f>
        <v>258849409</v>
      </c>
      <c r="K27" s="109">
        <f>SUM(K28:K35)</f>
        <v>234699239</v>
      </c>
    </row>
    <row r="28" spans="1:11" ht="12.75">
      <c r="A28" s="212" t="s">
        <v>62</v>
      </c>
      <c r="B28" s="213"/>
      <c r="C28" s="213"/>
      <c r="D28" s="213"/>
      <c r="E28" s="213"/>
      <c r="F28" s="213"/>
      <c r="G28" s="213"/>
      <c r="H28" s="214"/>
      <c r="I28" s="4">
        <v>21</v>
      </c>
      <c r="J28" s="117">
        <f>204286+13464868+250007+61012475+16030</f>
        <v>74947666</v>
      </c>
      <c r="K28" s="117">
        <v>87364576</v>
      </c>
    </row>
    <row r="29" spans="1:11" ht="12.75">
      <c r="A29" s="212" t="s">
        <v>63</v>
      </c>
      <c r="B29" s="213"/>
      <c r="C29" s="213"/>
      <c r="D29" s="213"/>
      <c r="E29" s="213"/>
      <c r="F29" s="213"/>
      <c r="G29" s="213"/>
      <c r="H29" s="214"/>
      <c r="I29" s="4">
        <v>22</v>
      </c>
      <c r="J29" s="117">
        <f>8068307+7530420+23061911+14818138</f>
        <v>53478776</v>
      </c>
      <c r="K29" s="117">
        <v>22508280</v>
      </c>
    </row>
    <row r="30" spans="1:11" ht="12.75">
      <c r="A30" s="212" t="s">
        <v>64</v>
      </c>
      <c r="B30" s="213"/>
      <c r="C30" s="213"/>
      <c r="D30" s="213"/>
      <c r="E30" s="213"/>
      <c r="F30" s="213"/>
      <c r="G30" s="213"/>
      <c r="H30" s="214"/>
      <c r="I30" s="4">
        <v>23</v>
      </c>
      <c r="J30" s="117">
        <f>21755155+335942+30220288</f>
        <v>52311385</v>
      </c>
      <c r="K30" s="117">
        <v>52311385</v>
      </c>
    </row>
    <row r="31" spans="1:11" ht="12.75">
      <c r="A31" s="212" t="s">
        <v>69</v>
      </c>
      <c r="B31" s="213"/>
      <c r="C31" s="213"/>
      <c r="D31" s="213"/>
      <c r="E31" s="213"/>
      <c r="F31" s="213"/>
      <c r="G31" s="213"/>
      <c r="H31" s="214"/>
      <c r="I31" s="4">
        <v>24</v>
      </c>
      <c r="J31" s="117">
        <v>53309155</v>
      </c>
      <c r="K31" s="117">
        <v>55332855</v>
      </c>
    </row>
    <row r="32" spans="1:11" ht="12.75">
      <c r="A32" s="212" t="s">
        <v>70</v>
      </c>
      <c r="B32" s="213"/>
      <c r="C32" s="213"/>
      <c r="D32" s="213"/>
      <c r="E32" s="213"/>
      <c r="F32" s="213"/>
      <c r="G32" s="213"/>
      <c r="H32" s="214"/>
      <c r="I32" s="4">
        <v>25</v>
      </c>
      <c r="J32" s="117">
        <f>2155+61700</f>
        <v>63855</v>
      </c>
      <c r="K32" s="117">
        <v>63855</v>
      </c>
    </row>
    <row r="33" spans="1:11" ht="12.75">
      <c r="A33" s="212" t="s">
        <v>71</v>
      </c>
      <c r="B33" s="213"/>
      <c r="C33" s="213"/>
      <c r="D33" s="213"/>
      <c r="E33" s="213"/>
      <c r="F33" s="213"/>
      <c r="G33" s="213"/>
      <c r="H33" s="214"/>
      <c r="I33" s="4">
        <v>26</v>
      </c>
      <c r="J33" s="117">
        <f>377977+24298501+62094</f>
        <v>24738572</v>
      </c>
      <c r="K33" s="117">
        <v>17118288</v>
      </c>
    </row>
    <row r="34" spans="1:11" ht="12.75">
      <c r="A34" s="212" t="s">
        <v>65</v>
      </c>
      <c r="B34" s="213"/>
      <c r="C34" s="213"/>
      <c r="D34" s="213"/>
      <c r="E34" s="213"/>
      <c r="F34" s="213"/>
      <c r="G34" s="213"/>
      <c r="H34" s="214"/>
      <c r="I34" s="4">
        <v>27</v>
      </c>
      <c r="J34" s="117"/>
      <c r="K34" s="117"/>
    </row>
    <row r="35" spans="1:11" ht="12.75">
      <c r="A35" s="212" t="s">
        <v>151</v>
      </c>
      <c r="B35" s="213"/>
      <c r="C35" s="213"/>
      <c r="D35" s="213"/>
      <c r="E35" s="213"/>
      <c r="F35" s="213"/>
      <c r="G35" s="213"/>
      <c r="H35" s="214"/>
      <c r="I35" s="4">
        <v>28</v>
      </c>
      <c r="J35" s="117"/>
      <c r="K35" s="117"/>
    </row>
    <row r="36" spans="1:11" ht="12.75">
      <c r="A36" s="196" t="s">
        <v>152</v>
      </c>
      <c r="B36" s="197"/>
      <c r="C36" s="197"/>
      <c r="D36" s="197"/>
      <c r="E36" s="197"/>
      <c r="F36" s="197"/>
      <c r="G36" s="197"/>
      <c r="H36" s="198"/>
      <c r="I36" s="4">
        <v>29</v>
      </c>
      <c r="J36" s="109">
        <f>SUM(J37:J39)</f>
        <v>0</v>
      </c>
      <c r="K36" s="109">
        <f>SUM(K37:K39)</f>
        <v>0</v>
      </c>
    </row>
    <row r="37" spans="1:11" ht="12.75">
      <c r="A37" s="212" t="s">
        <v>66</v>
      </c>
      <c r="B37" s="213"/>
      <c r="C37" s="213"/>
      <c r="D37" s="213"/>
      <c r="E37" s="213"/>
      <c r="F37" s="213"/>
      <c r="G37" s="213"/>
      <c r="H37" s="214"/>
      <c r="I37" s="4">
        <v>30</v>
      </c>
      <c r="J37" s="12"/>
      <c r="K37" s="12"/>
    </row>
    <row r="38" spans="1:11" ht="12.75">
      <c r="A38" s="212" t="s">
        <v>67</v>
      </c>
      <c r="B38" s="213"/>
      <c r="C38" s="213"/>
      <c r="D38" s="213"/>
      <c r="E38" s="213"/>
      <c r="F38" s="213"/>
      <c r="G38" s="213"/>
      <c r="H38" s="214"/>
      <c r="I38" s="4">
        <v>31</v>
      </c>
      <c r="J38" s="12"/>
      <c r="K38" s="12"/>
    </row>
    <row r="39" spans="1:11" ht="12.75">
      <c r="A39" s="212" t="s">
        <v>68</v>
      </c>
      <c r="B39" s="213"/>
      <c r="C39" s="213"/>
      <c r="D39" s="213"/>
      <c r="E39" s="213"/>
      <c r="F39" s="213"/>
      <c r="G39" s="213"/>
      <c r="H39" s="214"/>
      <c r="I39" s="4">
        <v>32</v>
      </c>
      <c r="J39" s="12"/>
      <c r="K39" s="12"/>
    </row>
    <row r="40" spans="1:11" ht="12.75">
      <c r="A40" s="196" t="s">
        <v>153</v>
      </c>
      <c r="B40" s="197"/>
      <c r="C40" s="197"/>
      <c r="D40" s="197"/>
      <c r="E40" s="197"/>
      <c r="F40" s="197"/>
      <c r="G40" s="197"/>
      <c r="H40" s="198"/>
      <c r="I40" s="4">
        <v>33</v>
      </c>
      <c r="J40" s="118">
        <v>887629</v>
      </c>
      <c r="K40" s="118">
        <v>440199</v>
      </c>
    </row>
    <row r="41" spans="1:11" ht="12.75">
      <c r="A41" s="196" t="s">
        <v>199</v>
      </c>
      <c r="B41" s="197"/>
      <c r="C41" s="197"/>
      <c r="D41" s="197"/>
      <c r="E41" s="197"/>
      <c r="F41" s="197"/>
      <c r="G41" s="197"/>
      <c r="H41" s="198"/>
      <c r="I41" s="4">
        <v>34</v>
      </c>
      <c r="J41" s="109">
        <f>J42+J50+J57+J65</f>
        <v>271636937</v>
      </c>
      <c r="K41" s="109">
        <f>K42+K50+K57+K65</f>
        <v>311946588</v>
      </c>
    </row>
    <row r="42" spans="1:11" ht="12.75">
      <c r="A42" s="196" t="s">
        <v>87</v>
      </c>
      <c r="B42" s="197"/>
      <c r="C42" s="197"/>
      <c r="D42" s="197"/>
      <c r="E42" s="197"/>
      <c r="F42" s="197"/>
      <c r="G42" s="197"/>
      <c r="H42" s="198"/>
      <c r="I42" s="4">
        <v>35</v>
      </c>
      <c r="J42" s="109">
        <f>SUM(J43:J49)</f>
        <v>34962353</v>
      </c>
      <c r="K42" s="109">
        <f>SUM(K43:K49)</f>
        <v>30973343</v>
      </c>
    </row>
    <row r="43" spans="1:11" ht="12.75">
      <c r="A43" s="212" t="s">
        <v>102</v>
      </c>
      <c r="B43" s="213"/>
      <c r="C43" s="213"/>
      <c r="D43" s="213"/>
      <c r="E43" s="213"/>
      <c r="F43" s="213"/>
      <c r="G43" s="213"/>
      <c r="H43" s="214"/>
      <c r="I43" s="4">
        <v>36</v>
      </c>
      <c r="J43" s="117">
        <v>23698027</v>
      </c>
      <c r="K43" s="117">
        <v>20458912</v>
      </c>
    </row>
    <row r="44" spans="1:11" ht="12.75">
      <c r="A44" s="212" t="s">
        <v>103</v>
      </c>
      <c r="B44" s="213"/>
      <c r="C44" s="213"/>
      <c r="D44" s="213"/>
      <c r="E44" s="213"/>
      <c r="F44" s="213"/>
      <c r="G44" s="213"/>
      <c r="H44" s="214"/>
      <c r="I44" s="4">
        <v>37</v>
      </c>
      <c r="J44" s="117">
        <v>2333615</v>
      </c>
      <c r="K44" s="117">
        <v>1744727</v>
      </c>
    </row>
    <row r="45" spans="1:11" ht="12.75">
      <c r="A45" s="212" t="s">
        <v>72</v>
      </c>
      <c r="B45" s="213"/>
      <c r="C45" s="213"/>
      <c r="D45" s="213"/>
      <c r="E45" s="213"/>
      <c r="F45" s="213"/>
      <c r="G45" s="213"/>
      <c r="H45" s="214"/>
      <c r="I45" s="4">
        <v>38</v>
      </c>
      <c r="J45" s="117">
        <v>8849908</v>
      </c>
      <c r="K45" s="117">
        <v>8176918</v>
      </c>
    </row>
    <row r="46" spans="1:11" ht="12.75">
      <c r="A46" s="212" t="s">
        <v>73</v>
      </c>
      <c r="B46" s="213"/>
      <c r="C46" s="213"/>
      <c r="D46" s="213"/>
      <c r="E46" s="213"/>
      <c r="F46" s="213"/>
      <c r="G46" s="213"/>
      <c r="H46" s="214"/>
      <c r="I46" s="4">
        <v>39</v>
      </c>
      <c r="J46" s="117">
        <v>80803</v>
      </c>
      <c r="K46" s="117">
        <v>592786</v>
      </c>
    </row>
    <row r="47" spans="1:11" ht="12.75">
      <c r="A47" s="212" t="s">
        <v>74</v>
      </c>
      <c r="B47" s="213"/>
      <c r="C47" s="213"/>
      <c r="D47" s="213"/>
      <c r="E47" s="213"/>
      <c r="F47" s="213"/>
      <c r="G47" s="213"/>
      <c r="H47" s="214"/>
      <c r="I47" s="4">
        <v>40</v>
      </c>
      <c r="J47" s="12"/>
      <c r="K47" s="12"/>
    </row>
    <row r="48" spans="1:11" ht="12.75">
      <c r="A48" s="212" t="s">
        <v>75</v>
      </c>
      <c r="B48" s="213"/>
      <c r="C48" s="213"/>
      <c r="D48" s="213"/>
      <c r="E48" s="213"/>
      <c r="F48" s="213"/>
      <c r="G48" s="213"/>
      <c r="H48" s="214"/>
      <c r="I48" s="4">
        <v>41</v>
      </c>
      <c r="J48" s="12"/>
      <c r="K48" s="12"/>
    </row>
    <row r="49" spans="1:11" ht="12.75">
      <c r="A49" s="212" t="s">
        <v>76</v>
      </c>
      <c r="B49" s="213"/>
      <c r="C49" s="213"/>
      <c r="D49" s="213"/>
      <c r="E49" s="213"/>
      <c r="F49" s="213"/>
      <c r="G49" s="213"/>
      <c r="H49" s="214"/>
      <c r="I49" s="4">
        <v>42</v>
      </c>
      <c r="J49" s="12"/>
      <c r="K49" s="12"/>
    </row>
    <row r="50" spans="1:11" ht="12.75">
      <c r="A50" s="196" t="s">
        <v>88</v>
      </c>
      <c r="B50" s="197"/>
      <c r="C50" s="197"/>
      <c r="D50" s="197"/>
      <c r="E50" s="197"/>
      <c r="F50" s="197"/>
      <c r="G50" s="197"/>
      <c r="H50" s="198"/>
      <c r="I50" s="4">
        <v>43</v>
      </c>
      <c r="J50" s="109">
        <f>SUM(J51:J56)</f>
        <v>172651281</v>
      </c>
      <c r="K50" s="109">
        <f>SUM(K51:K56)</f>
        <v>240879136</v>
      </c>
    </row>
    <row r="51" spans="1:11" ht="12.75">
      <c r="A51" s="212" t="s">
        <v>165</v>
      </c>
      <c r="B51" s="213"/>
      <c r="C51" s="213"/>
      <c r="D51" s="213"/>
      <c r="E51" s="213"/>
      <c r="F51" s="213"/>
      <c r="G51" s="213"/>
      <c r="H51" s="214"/>
      <c r="I51" s="4">
        <v>44</v>
      </c>
      <c r="J51" s="117">
        <f>34765383+9503173+17365753</f>
        <v>61634309</v>
      </c>
      <c r="K51" s="117">
        <v>119032742</v>
      </c>
    </row>
    <row r="52" spans="1:11" ht="12.75">
      <c r="A52" s="212" t="s">
        <v>166</v>
      </c>
      <c r="B52" s="213"/>
      <c r="C52" s="213"/>
      <c r="D52" s="213"/>
      <c r="E52" s="213"/>
      <c r="F52" s="213"/>
      <c r="G52" s="213"/>
      <c r="H52" s="214"/>
      <c r="I52" s="4">
        <v>45</v>
      </c>
      <c r="J52" s="117">
        <f>122952848-34765383-17365753-6910970-4549006</f>
        <v>59361736</v>
      </c>
      <c r="K52" s="117">
        <v>44017566</v>
      </c>
    </row>
    <row r="53" spans="1:11" ht="12.75">
      <c r="A53" s="212" t="s">
        <v>167</v>
      </c>
      <c r="B53" s="213"/>
      <c r="C53" s="213"/>
      <c r="D53" s="213"/>
      <c r="E53" s="213"/>
      <c r="F53" s="213"/>
      <c r="G53" s="213"/>
      <c r="H53" s="214"/>
      <c r="I53" s="4">
        <v>46</v>
      </c>
      <c r="J53" s="117">
        <f>6910970+4549006</f>
        <v>11459976</v>
      </c>
      <c r="K53" s="117">
        <v>20493499</v>
      </c>
    </row>
    <row r="54" spans="1:11" ht="12.75">
      <c r="A54" s="212" t="s">
        <v>168</v>
      </c>
      <c r="B54" s="213"/>
      <c r="C54" s="213"/>
      <c r="D54" s="213"/>
      <c r="E54" s="213"/>
      <c r="F54" s="213"/>
      <c r="G54" s="213"/>
      <c r="H54" s="214"/>
      <c r="I54" s="4">
        <v>47</v>
      </c>
      <c r="J54" s="117">
        <f>38748+360102+652187+11283-652187</f>
        <v>410133</v>
      </c>
      <c r="K54" s="117">
        <v>902808</v>
      </c>
    </row>
    <row r="55" spans="1:11" ht="12.75">
      <c r="A55" s="212" t="s">
        <v>5</v>
      </c>
      <c r="B55" s="213"/>
      <c r="C55" s="213"/>
      <c r="D55" s="213"/>
      <c r="E55" s="213"/>
      <c r="F55" s="213"/>
      <c r="G55" s="213"/>
      <c r="H55" s="214"/>
      <c r="I55" s="4">
        <v>48</v>
      </c>
      <c r="J55" s="117">
        <f>17335902-J54</f>
        <v>16925769</v>
      </c>
      <c r="K55" s="117">
        <v>20299579</v>
      </c>
    </row>
    <row r="56" spans="1:11" ht="12.75">
      <c r="A56" s="212" t="s">
        <v>6</v>
      </c>
      <c r="B56" s="213"/>
      <c r="C56" s="213"/>
      <c r="D56" s="213"/>
      <c r="E56" s="213"/>
      <c r="F56" s="213"/>
      <c r="G56" s="213"/>
      <c r="H56" s="214"/>
      <c r="I56" s="4">
        <v>49</v>
      </c>
      <c r="J56" s="117">
        <f>22848606+9513925-9503173</f>
        <v>22859358</v>
      </c>
      <c r="K56" s="117">
        <v>36132942</v>
      </c>
    </row>
    <row r="57" spans="1:11" ht="12.75">
      <c r="A57" s="196" t="s">
        <v>89</v>
      </c>
      <c r="B57" s="197"/>
      <c r="C57" s="197"/>
      <c r="D57" s="197"/>
      <c r="E57" s="197"/>
      <c r="F57" s="197"/>
      <c r="G57" s="197"/>
      <c r="H57" s="198"/>
      <c r="I57" s="4">
        <v>50</v>
      </c>
      <c r="J57" s="109">
        <f>SUM(J58:J64)</f>
        <v>62835622</v>
      </c>
      <c r="K57" s="109">
        <f>SUM(K58:K64)</f>
        <v>33740518</v>
      </c>
    </row>
    <row r="58" spans="1:11" ht="12.75">
      <c r="A58" s="212" t="s">
        <v>62</v>
      </c>
      <c r="B58" s="213"/>
      <c r="C58" s="213"/>
      <c r="D58" s="213"/>
      <c r="E58" s="213"/>
      <c r="F58" s="213"/>
      <c r="G58" s="213"/>
      <c r="H58" s="214"/>
      <c r="I58" s="4">
        <v>51</v>
      </c>
      <c r="J58" s="117"/>
      <c r="K58" s="117"/>
    </row>
    <row r="59" spans="1:11" ht="12.75">
      <c r="A59" s="212" t="s">
        <v>63</v>
      </c>
      <c r="B59" s="213"/>
      <c r="C59" s="213"/>
      <c r="D59" s="213"/>
      <c r="E59" s="213"/>
      <c r="F59" s="213"/>
      <c r="G59" s="213"/>
      <c r="H59" s="214"/>
      <c r="I59" s="4">
        <v>52</v>
      </c>
      <c r="J59" s="117">
        <v>2161231</v>
      </c>
      <c r="K59" s="117">
        <v>13287844</v>
      </c>
    </row>
    <row r="60" spans="1:11" ht="12.75">
      <c r="A60" s="212" t="s">
        <v>200</v>
      </c>
      <c r="B60" s="213"/>
      <c r="C60" s="213"/>
      <c r="D60" s="213"/>
      <c r="E60" s="213"/>
      <c r="F60" s="213"/>
      <c r="G60" s="213"/>
      <c r="H60" s="214"/>
      <c r="I60" s="4">
        <v>53</v>
      </c>
      <c r="J60" s="117"/>
      <c r="K60" s="117"/>
    </row>
    <row r="61" spans="1:11" ht="12.75">
      <c r="A61" s="212" t="s">
        <v>69</v>
      </c>
      <c r="B61" s="213"/>
      <c r="C61" s="213"/>
      <c r="D61" s="213"/>
      <c r="E61" s="213"/>
      <c r="F61" s="213"/>
      <c r="G61" s="213"/>
      <c r="H61" s="214"/>
      <c r="I61" s="4">
        <v>54</v>
      </c>
      <c r="J61" s="117">
        <v>14977162</v>
      </c>
      <c r="K61" s="117">
        <v>18546823</v>
      </c>
    </row>
    <row r="62" spans="1:11" ht="12.75">
      <c r="A62" s="212" t="s">
        <v>70</v>
      </c>
      <c r="B62" s="213"/>
      <c r="C62" s="213"/>
      <c r="D62" s="213"/>
      <c r="E62" s="213"/>
      <c r="F62" s="213"/>
      <c r="G62" s="213"/>
      <c r="H62" s="214"/>
      <c r="I62" s="4">
        <v>55</v>
      </c>
      <c r="J62" s="117"/>
      <c r="K62" s="117"/>
    </row>
    <row r="63" spans="1:11" ht="12.75">
      <c r="A63" s="212" t="s">
        <v>71</v>
      </c>
      <c r="B63" s="213"/>
      <c r="C63" s="213"/>
      <c r="D63" s="213"/>
      <c r="E63" s="213"/>
      <c r="F63" s="213"/>
      <c r="G63" s="213"/>
      <c r="H63" s="214"/>
      <c r="I63" s="4">
        <v>56</v>
      </c>
      <c r="J63" s="117">
        <f>62835622-J59-J61</f>
        <v>45697229</v>
      </c>
      <c r="K63" s="117">
        <v>1905851</v>
      </c>
    </row>
    <row r="64" spans="1:11" ht="12.75">
      <c r="A64" s="212" t="s">
        <v>35</v>
      </c>
      <c r="B64" s="213"/>
      <c r="C64" s="213"/>
      <c r="D64" s="213"/>
      <c r="E64" s="213"/>
      <c r="F64" s="213"/>
      <c r="G64" s="213"/>
      <c r="H64" s="214"/>
      <c r="I64" s="4">
        <v>57</v>
      </c>
      <c r="J64" s="117"/>
      <c r="K64" s="117"/>
    </row>
    <row r="65" spans="1:11" ht="12.75">
      <c r="A65" s="196" t="s">
        <v>172</v>
      </c>
      <c r="B65" s="197"/>
      <c r="C65" s="197"/>
      <c r="D65" s="197"/>
      <c r="E65" s="197"/>
      <c r="F65" s="197"/>
      <c r="G65" s="197"/>
      <c r="H65" s="198"/>
      <c r="I65" s="4">
        <v>58</v>
      </c>
      <c r="J65" s="118">
        <v>1187681</v>
      </c>
      <c r="K65" s="118">
        <v>6353591</v>
      </c>
    </row>
    <row r="66" spans="1:11" ht="12.75">
      <c r="A66" s="196" t="s">
        <v>42</v>
      </c>
      <c r="B66" s="197"/>
      <c r="C66" s="197"/>
      <c r="D66" s="197"/>
      <c r="E66" s="197"/>
      <c r="F66" s="197"/>
      <c r="G66" s="197"/>
      <c r="H66" s="198"/>
      <c r="I66" s="4">
        <v>59</v>
      </c>
      <c r="J66" s="118">
        <v>116103331</v>
      </c>
      <c r="K66" s="118">
        <v>102146385</v>
      </c>
    </row>
    <row r="67" spans="1:11" ht="12.75">
      <c r="A67" s="196" t="s">
        <v>286</v>
      </c>
      <c r="B67" s="197"/>
      <c r="C67" s="197"/>
      <c r="D67" s="197"/>
      <c r="E67" s="197"/>
      <c r="F67" s="197"/>
      <c r="G67" s="197"/>
      <c r="H67" s="198"/>
      <c r="I67" s="4">
        <v>60</v>
      </c>
      <c r="J67" s="109">
        <f>J8+J9+J41+J66</f>
        <v>1109140157</v>
      </c>
      <c r="K67" s="109">
        <f>K8+K9+K41+K66</f>
        <v>1114101233</v>
      </c>
    </row>
    <row r="68" spans="1:11" ht="12.75">
      <c r="A68" s="223" t="s">
        <v>77</v>
      </c>
      <c r="B68" s="224"/>
      <c r="C68" s="224"/>
      <c r="D68" s="224"/>
      <c r="E68" s="224"/>
      <c r="F68" s="224"/>
      <c r="G68" s="224"/>
      <c r="H68" s="225"/>
      <c r="I68" s="5">
        <v>61</v>
      </c>
      <c r="J68" s="110">
        <v>4592542</v>
      </c>
      <c r="K68" s="110">
        <v>4592542</v>
      </c>
    </row>
    <row r="69" spans="1:11" ht="12.75">
      <c r="A69" s="204" t="s">
        <v>44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7"/>
    </row>
    <row r="70" spans="1:11" ht="12.75">
      <c r="A70" s="208" t="s">
        <v>287</v>
      </c>
      <c r="B70" s="209"/>
      <c r="C70" s="209"/>
      <c r="D70" s="209"/>
      <c r="E70" s="209"/>
      <c r="F70" s="209"/>
      <c r="G70" s="209"/>
      <c r="H70" s="228"/>
      <c r="I70" s="6">
        <v>62</v>
      </c>
      <c r="J70" s="114">
        <f>J71+J72+J73+J79+J80+J83+J86</f>
        <v>671856988</v>
      </c>
      <c r="K70" s="114">
        <f>K71+K72+K73+K79+K80+K83+K86</f>
        <v>678808628</v>
      </c>
    </row>
    <row r="71" spans="1:11" ht="12.75">
      <c r="A71" s="196" t="s">
        <v>116</v>
      </c>
      <c r="B71" s="197"/>
      <c r="C71" s="197"/>
      <c r="D71" s="197"/>
      <c r="E71" s="197"/>
      <c r="F71" s="197"/>
      <c r="G71" s="197"/>
      <c r="H71" s="198"/>
      <c r="I71" s="4">
        <v>63</v>
      </c>
      <c r="J71" s="117">
        <v>419958400</v>
      </c>
      <c r="K71" s="117">
        <v>419958400</v>
      </c>
    </row>
    <row r="72" spans="1:11" ht="12.75">
      <c r="A72" s="196" t="s">
        <v>117</v>
      </c>
      <c r="B72" s="197"/>
      <c r="C72" s="197"/>
      <c r="D72" s="197"/>
      <c r="E72" s="197"/>
      <c r="F72" s="197"/>
      <c r="G72" s="197"/>
      <c r="H72" s="198"/>
      <c r="I72" s="4">
        <v>64</v>
      </c>
      <c r="J72" s="117">
        <v>183075797</v>
      </c>
      <c r="K72" s="117">
        <v>183075797</v>
      </c>
    </row>
    <row r="73" spans="1:11" ht="12.75">
      <c r="A73" s="196" t="s">
        <v>118</v>
      </c>
      <c r="B73" s="197"/>
      <c r="C73" s="197"/>
      <c r="D73" s="197"/>
      <c r="E73" s="197"/>
      <c r="F73" s="197"/>
      <c r="G73" s="197"/>
      <c r="H73" s="198"/>
      <c r="I73" s="4">
        <v>65</v>
      </c>
      <c r="J73" s="109">
        <f>J74+J75-J76+J77+J78</f>
        <v>6801736</v>
      </c>
      <c r="K73" s="109">
        <f>K74+K75-K76+K77+K78</f>
        <v>20821750</v>
      </c>
    </row>
    <row r="74" spans="1:11" ht="12.75">
      <c r="A74" s="212" t="s">
        <v>119</v>
      </c>
      <c r="B74" s="213"/>
      <c r="C74" s="213"/>
      <c r="D74" s="213"/>
      <c r="E74" s="213"/>
      <c r="F74" s="213"/>
      <c r="G74" s="213"/>
      <c r="H74" s="214"/>
      <c r="I74" s="4">
        <v>66</v>
      </c>
      <c r="J74" s="117">
        <v>6128852</v>
      </c>
      <c r="K74" s="117">
        <v>6128852</v>
      </c>
    </row>
    <row r="75" spans="1:11" ht="12.75">
      <c r="A75" s="212" t="s">
        <v>120</v>
      </c>
      <c r="B75" s="213"/>
      <c r="C75" s="213"/>
      <c r="D75" s="213"/>
      <c r="E75" s="213"/>
      <c r="F75" s="213"/>
      <c r="G75" s="213"/>
      <c r="H75" s="214"/>
      <c r="I75" s="4">
        <v>67</v>
      </c>
      <c r="J75" s="117">
        <v>378455</v>
      </c>
      <c r="K75" s="117">
        <v>4334167</v>
      </c>
    </row>
    <row r="76" spans="1:11" ht="12.75">
      <c r="A76" s="212" t="s">
        <v>108</v>
      </c>
      <c r="B76" s="213"/>
      <c r="C76" s="213"/>
      <c r="D76" s="213"/>
      <c r="E76" s="213"/>
      <c r="F76" s="213"/>
      <c r="G76" s="213"/>
      <c r="H76" s="214"/>
      <c r="I76" s="4">
        <v>68</v>
      </c>
      <c r="J76" s="117">
        <v>378455</v>
      </c>
      <c r="K76" s="117">
        <v>4334167</v>
      </c>
    </row>
    <row r="77" spans="1:11" ht="12.75">
      <c r="A77" s="212" t="s">
        <v>109</v>
      </c>
      <c r="B77" s="213"/>
      <c r="C77" s="213"/>
      <c r="D77" s="213"/>
      <c r="E77" s="213"/>
      <c r="F77" s="213"/>
      <c r="G77" s="213"/>
      <c r="H77" s="214"/>
      <c r="I77" s="4">
        <v>69</v>
      </c>
      <c r="J77" s="117"/>
      <c r="K77" s="117"/>
    </row>
    <row r="78" spans="1:11" ht="12.75">
      <c r="A78" s="212" t="s">
        <v>110</v>
      </c>
      <c r="B78" s="213"/>
      <c r="C78" s="213"/>
      <c r="D78" s="213"/>
      <c r="E78" s="213"/>
      <c r="F78" s="213"/>
      <c r="G78" s="213"/>
      <c r="H78" s="214"/>
      <c r="I78" s="4">
        <v>70</v>
      </c>
      <c r="J78" s="117">
        <v>672884</v>
      </c>
      <c r="K78" s="117">
        <v>14692898</v>
      </c>
    </row>
    <row r="79" spans="1:11" ht="12.75">
      <c r="A79" s="196" t="s">
        <v>111</v>
      </c>
      <c r="B79" s="197"/>
      <c r="C79" s="197"/>
      <c r="D79" s="197"/>
      <c r="E79" s="197"/>
      <c r="F79" s="197"/>
      <c r="G79" s="197"/>
      <c r="H79" s="198"/>
      <c r="I79" s="4">
        <v>71</v>
      </c>
      <c r="J79" s="117">
        <f>8489504+2640+1066831+626378</f>
        <v>10185353</v>
      </c>
      <c r="K79" s="117">
        <v>10185353</v>
      </c>
    </row>
    <row r="80" spans="1:11" ht="12.75">
      <c r="A80" s="196" t="s">
        <v>197</v>
      </c>
      <c r="B80" s="197"/>
      <c r="C80" s="197"/>
      <c r="D80" s="197"/>
      <c r="E80" s="197"/>
      <c r="F80" s="197"/>
      <c r="G80" s="197"/>
      <c r="H80" s="198"/>
      <c r="I80" s="4">
        <v>72</v>
      </c>
      <c r="J80" s="11">
        <f>J81-J82</f>
        <v>0</v>
      </c>
      <c r="K80" s="11">
        <f>K81-K82</f>
        <v>0</v>
      </c>
    </row>
    <row r="81" spans="1:11" ht="12.75">
      <c r="A81" s="220" t="s">
        <v>137</v>
      </c>
      <c r="B81" s="221"/>
      <c r="C81" s="221"/>
      <c r="D81" s="221"/>
      <c r="E81" s="221"/>
      <c r="F81" s="221"/>
      <c r="G81" s="221"/>
      <c r="H81" s="222"/>
      <c r="I81" s="4">
        <v>73</v>
      </c>
      <c r="J81" s="12"/>
      <c r="K81" s="12"/>
    </row>
    <row r="82" spans="1:11" ht="12.75">
      <c r="A82" s="220" t="s">
        <v>138</v>
      </c>
      <c r="B82" s="221"/>
      <c r="C82" s="221"/>
      <c r="D82" s="221"/>
      <c r="E82" s="221"/>
      <c r="F82" s="221"/>
      <c r="G82" s="221"/>
      <c r="H82" s="222"/>
      <c r="I82" s="4">
        <v>74</v>
      </c>
      <c r="J82" s="12"/>
      <c r="K82" s="12"/>
    </row>
    <row r="83" spans="1:11" ht="12.75">
      <c r="A83" s="196" t="s">
        <v>198</v>
      </c>
      <c r="B83" s="197"/>
      <c r="C83" s="197"/>
      <c r="D83" s="197"/>
      <c r="E83" s="197"/>
      <c r="F83" s="197"/>
      <c r="G83" s="197"/>
      <c r="H83" s="198"/>
      <c r="I83" s="4">
        <v>75</v>
      </c>
      <c r="J83" s="11">
        <f>J84-J85</f>
        <v>51835702</v>
      </c>
      <c r="K83" s="11">
        <f>K84-K85</f>
        <v>44767328</v>
      </c>
    </row>
    <row r="84" spans="1:11" ht="12.75">
      <c r="A84" s="220" t="s">
        <v>139</v>
      </c>
      <c r="B84" s="221"/>
      <c r="C84" s="221"/>
      <c r="D84" s="221"/>
      <c r="E84" s="221"/>
      <c r="F84" s="221"/>
      <c r="G84" s="221"/>
      <c r="H84" s="222"/>
      <c r="I84" s="4">
        <v>76</v>
      </c>
      <c r="J84" s="117">
        <v>51835702</v>
      </c>
      <c r="K84" s="117">
        <v>44767328</v>
      </c>
    </row>
    <row r="85" spans="1:11" ht="12.75">
      <c r="A85" s="220" t="s">
        <v>140</v>
      </c>
      <c r="B85" s="221"/>
      <c r="C85" s="221"/>
      <c r="D85" s="221"/>
      <c r="E85" s="221"/>
      <c r="F85" s="221"/>
      <c r="G85" s="221"/>
      <c r="H85" s="222"/>
      <c r="I85" s="4">
        <v>77</v>
      </c>
      <c r="J85" s="12"/>
      <c r="K85" s="12"/>
    </row>
    <row r="86" spans="1:11" ht="12.75">
      <c r="A86" s="212" t="s">
        <v>141</v>
      </c>
      <c r="B86" s="213"/>
      <c r="C86" s="213"/>
      <c r="D86" s="213"/>
      <c r="E86" s="213"/>
      <c r="F86" s="213"/>
      <c r="G86" s="213"/>
      <c r="H86" s="214"/>
      <c r="I86" s="4">
        <v>78</v>
      </c>
      <c r="J86" s="12"/>
      <c r="K86" s="12"/>
    </row>
    <row r="87" spans="1:11" ht="12.75">
      <c r="A87" s="196" t="s">
        <v>11</v>
      </c>
      <c r="B87" s="197"/>
      <c r="C87" s="197"/>
      <c r="D87" s="197"/>
      <c r="E87" s="197"/>
      <c r="F87" s="197"/>
      <c r="G87" s="197"/>
      <c r="H87" s="198"/>
      <c r="I87" s="4">
        <v>79</v>
      </c>
      <c r="J87" s="11">
        <f>SUM(J88:J90)</f>
        <v>12744194</v>
      </c>
      <c r="K87" s="11">
        <f>SUM(K88:K90)</f>
        <v>9658648</v>
      </c>
    </row>
    <row r="88" spans="1:11" ht="12.75">
      <c r="A88" s="212" t="s">
        <v>104</v>
      </c>
      <c r="B88" s="213"/>
      <c r="C88" s="213"/>
      <c r="D88" s="213"/>
      <c r="E88" s="213"/>
      <c r="F88" s="213"/>
      <c r="G88" s="213"/>
      <c r="H88" s="214"/>
      <c r="I88" s="4">
        <v>80</v>
      </c>
      <c r="J88" s="117">
        <f>3388145+1050000</f>
        <v>4438145</v>
      </c>
      <c r="K88" s="117">
        <v>2200995</v>
      </c>
    </row>
    <row r="89" spans="1:11" ht="12.75">
      <c r="A89" s="212" t="s">
        <v>105</v>
      </c>
      <c r="B89" s="213"/>
      <c r="C89" s="213"/>
      <c r="D89" s="213"/>
      <c r="E89" s="213"/>
      <c r="F89" s="213"/>
      <c r="G89" s="213"/>
      <c r="H89" s="214"/>
      <c r="I89" s="4">
        <v>81</v>
      </c>
      <c r="J89" s="12"/>
      <c r="K89" s="117"/>
    </row>
    <row r="90" spans="1:11" ht="12.75">
      <c r="A90" s="212" t="s">
        <v>106</v>
      </c>
      <c r="B90" s="213"/>
      <c r="C90" s="213"/>
      <c r="D90" s="213"/>
      <c r="E90" s="213"/>
      <c r="F90" s="213"/>
      <c r="G90" s="213"/>
      <c r="H90" s="214"/>
      <c r="I90" s="4">
        <v>82</v>
      </c>
      <c r="J90" s="117">
        <f>2508086+1960000+3837963</f>
        <v>8306049</v>
      </c>
      <c r="K90" s="117">
        <v>7457653</v>
      </c>
    </row>
    <row r="91" spans="1:11" ht="12.75">
      <c r="A91" s="196" t="s">
        <v>12</v>
      </c>
      <c r="B91" s="197"/>
      <c r="C91" s="197"/>
      <c r="D91" s="197"/>
      <c r="E91" s="197"/>
      <c r="F91" s="197"/>
      <c r="G91" s="197"/>
      <c r="H91" s="198"/>
      <c r="I91" s="4">
        <v>83</v>
      </c>
      <c r="J91" s="109">
        <f>SUM(J92:J100)</f>
        <v>79841681</v>
      </c>
      <c r="K91" s="109">
        <f>SUM(K92:K100)</f>
        <v>110180134</v>
      </c>
    </row>
    <row r="92" spans="1:11" ht="12.75">
      <c r="A92" s="212" t="s">
        <v>107</v>
      </c>
      <c r="B92" s="213"/>
      <c r="C92" s="213"/>
      <c r="D92" s="213"/>
      <c r="E92" s="213"/>
      <c r="F92" s="213"/>
      <c r="G92" s="213"/>
      <c r="H92" s="214"/>
      <c r="I92" s="4">
        <v>84</v>
      </c>
      <c r="J92" s="12"/>
      <c r="K92" s="12">
        <v>11004034</v>
      </c>
    </row>
    <row r="93" spans="1:11" ht="12.75">
      <c r="A93" s="212" t="s">
        <v>201</v>
      </c>
      <c r="B93" s="213"/>
      <c r="C93" s="213"/>
      <c r="D93" s="213"/>
      <c r="E93" s="213"/>
      <c r="F93" s="213"/>
      <c r="G93" s="213"/>
      <c r="H93" s="214"/>
      <c r="I93" s="4">
        <v>85</v>
      </c>
      <c r="J93" s="12"/>
      <c r="K93" s="12"/>
    </row>
    <row r="94" spans="1:11" ht="12.75">
      <c r="A94" s="212" t="s">
        <v>0</v>
      </c>
      <c r="B94" s="213"/>
      <c r="C94" s="213"/>
      <c r="D94" s="213"/>
      <c r="E94" s="213"/>
      <c r="F94" s="213"/>
      <c r="G94" s="213"/>
      <c r="H94" s="214"/>
      <c r="I94" s="4">
        <v>86</v>
      </c>
      <c r="J94" s="117">
        <v>79841681</v>
      </c>
      <c r="K94" s="117">
        <v>99176100</v>
      </c>
    </row>
    <row r="95" spans="1:11" ht="12.75">
      <c r="A95" s="212" t="s">
        <v>202</v>
      </c>
      <c r="B95" s="213"/>
      <c r="C95" s="213"/>
      <c r="D95" s="213"/>
      <c r="E95" s="213"/>
      <c r="F95" s="213"/>
      <c r="G95" s="213"/>
      <c r="H95" s="214"/>
      <c r="I95" s="4">
        <v>87</v>
      </c>
      <c r="J95" s="12"/>
      <c r="K95" s="12"/>
    </row>
    <row r="96" spans="1:11" ht="12.75">
      <c r="A96" s="212" t="s">
        <v>203</v>
      </c>
      <c r="B96" s="213"/>
      <c r="C96" s="213"/>
      <c r="D96" s="213"/>
      <c r="E96" s="213"/>
      <c r="F96" s="213"/>
      <c r="G96" s="213"/>
      <c r="H96" s="214"/>
      <c r="I96" s="4">
        <v>88</v>
      </c>
      <c r="J96" s="12"/>
      <c r="K96" s="12"/>
    </row>
    <row r="97" spans="1:11" ht="12.75">
      <c r="A97" s="212" t="s">
        <v>204</v>
      </c>
      <c r="B97" s="213"/>
      <c r="C97" s="213"/>
      <c r="D97" s="213"/>
      <c r="E97" s="213"/>
      <c r="F97" s="213"/>
      <c r="G97" s="213"/>
      <c r="H97" s="214"/>
      <c r="I97" s="4">
        <v>89</v>
      </c>
      <c r="J97" s="12"/>
      <c r="K97" s="12"/>
    </row>
    <row r="98" spans="1:11" ht="12.75">
      <c r="A98" s="212" t="s">
        <v>80</v>
      </c>
      <c r="B98" s="213"/>
      <c r="C98" s="213"/>
      <c r="D98" s="213"/>
      <c r="E98" s="213"/>
      <c r="F98" s="213"/>
      <c r="G98" s="213"/>
      <c r="H98" s="214"/>
      <c r="I98" s="4">
        <v>90</v>
      </c>
      <c r="J98" s="12"/>
      <c r="K98" s="12"/>
    </row>
    <row r="99" spans="1:11" ht="12.75">
      <c r="A99" s="212" t="s">
        <v>78</v>
      </c>
      <c r="B99" s="213"/>
      <c r="C99" s="213"/>
      <c r="D99" s="213"/>
      <c r="E99" s="213"/>
      <c r="F99" s="213"/>
      <c r="G99" s="213"/>
      <c r="H99" s="214"/>
      <c r="I99" s="4">
        <v>91</v>
      </c>
      <c r="J99" s="12"/>
      <c r="K99" s="12"/>
    </row>
    <row r="100" spans="1:11" ht="12.75">
      <c r="A100" s="212" t="s">
        <v>79</v>
      </c>
      <c r="B100" s="213"/>
      <c r="C100" s="213"/>
      <c r="D100" s="213"/>
      <c r="E100" s="213"/>
      <c r="F100" s="213"/>
      <c r="G100" s="213"/>
      <c r="H100" s="214"/>
      <c r="I100" s="4">
        <v>92</v>
      </c>
      <c r="J100" s="12"/>
      <c r="K100" s="111"/>
    </row>
    <row r="101" spans="1:11" ht="12.75">
      <c r="A101" s="196" t="s">
        <v>13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109">
        <f>SUM(J102:J113)</f>
        <v>342489331</v>
      </c>
      <c r="K101" s="109">
        <f>SUM(K102:K113)</f>
        <v>313797876</v>
      </c>
    </row>
    <row r="102" spans="1:11" ht="12.75">
      <c r="A102" s="212" t="s">
        <v>107</v>
      </c>
      <c r="B102" s="213"/>
      <c r="C102" s="213"/>
      <c r="D102" s="213"/>
      <c r="E102" s="213"/>
      <c r="F102" s="213"/>
      <c r="G102" s="213"/>
      <c r="H102" s="214"/>
      <c r="I102" s="4">
        <v>94</v>
      </c>
      <c r="J102" s="117">
        <f>212425+302351+32414990+7978+3003583</f>
        <v>35941327</v>
      </c>
      <c r="K102" s="117">
        <v>21858372</v>
      </c>
    </row>
    <row r="103" spans="1:11" ht="12.75">
      <c r="A103" s="212" t="s">
        <v>201</v>
      </c>
      <c r="B103" s="213"/>
      <c r="C103" s="213"/>
      <c r="D103" s="213"/>
      <c r="E103" s="213"/>
      <c r="F103" s="213"/>
      <c r="G103" s="213"/>
      <c r="H103" s="214"/>
      <c r="I103" s="4">
        <v>95</v>
      </c>
      <c r="J103" s="117"/>
      <c r="K103" s="117"/>
    </row>
    <row r="104" spans="1:11" ht="12.75">
      <c r="A104" s="212" t="s">
        <v>0</v>
      </c>
      <c r="B104" s="213"/>
      <c r="C104" s="213"/>
      <c r="D104" s="213"/>
      <c r="E104" s="213"/>
      <c r="F104" s="213"/>
      <c r="G104" s="213"/>
      <c r="H104" s="214"/>
      <c r="I104" s="4">
        <v>96</v>
      </c>
      <c r="J104" s="117">
        <f>124893205+442930-32414990</f>
        <v>92921145</v>
      </c>
      <c r="K104" s="117">
        <v>114764383</v>
      </c>
    </row>
    <row r="105" spans="1:11" ht="12.75">
      <c r="A105" s="212" t="s">
        <v>202</v>
      </c>
      <c r="B105" s="213"/>
      <c r="C105" s="213"/>
      <c r="D105" s="213"/>
      <c r="E105" s="213"/>
      <c r="F105" s="213"/>
      <c r="G105" s="213"/>
      <c r="H105" s="214"/>
      <c r="I105" s="4">
        <v>97</v>
      </c>
      <c r="J105" s="117">
        <f>109717846-302351-3003583</f>
        <v>106411912</v>
      </c>
      <c r="K105" s="117">
        <v>92422532</v>
      </c>
    </row>
    <row r="106" spans="1:11" ht="12.75">
      <c r="A106" s="212" t="s">
        <v>203</v>
      </c>
      <c r="B106" s="213"/>
      <c r="C106" s="213"/>
      <c r="D106" s="213"/>
      <c r="E106" s="213"/>
      <c r="F106" s="213"/>
      <c r="G106" s="213"/>
      <c r="H106" s="214"/>
      <c r="I106" s="4">
        <v>98</v>
      </c>
      <c r="J106" s="117">
        <f>85163090-212425-7978-J108-442930</f>
        <v>84490787</v>
      </c>
      <c r="K106" s="117">
        <v>75832705</v>
      </c>
    </row>
    <row r="107" spans="1:11" ht="12.75">
      <c r="A107" s="212" t="s">
        <v>204</v>
      </c>
      <c r="B107" s="213"/>
      <c r="C107" s="213"/>
      <c r="D107" s="213"/>
      <c r="E107" s="213"/>
      <c r="F107" s="213"/>
      <c r="G107" s="213"/>
      <c r="H107" s="214"/>
      <c r="I107" s="4">
        <v>99</v>
      </c>
      <c r="J107" s="117"/>
      <c r="K107" s="117"/>
    </row>
    <row r="108" spans="1:11" ht="12.75">
      <c r="A108" s="212" t="s">
        <v>80</v>
      </c>
      <c r="B108" s="213"/>
      <c r="C108" s="213"/>
      <c r="D108" s="213"/>
      <c r="E108" s="213"/>
      <c r="F108" s="213"/>
      <c r="G108" s="213"/>
      <c r="H108" s="214"/>
      <c r="I108" s="4">
        <v>100</v>
      </c>
      <c r="J108" s="117">
        <v>8970</v>
      </c>
      <c r="K108" s="117">
        <v>291254</v>
      </c>
    </row>
    <row r="109" spans="1:11" ht="12.75">
      <c r="A109" s="212" t="s">
        <v>81</v>
      </c>
      <c r="B109" s="213"/>
      <c r="C109" s="213"/>
      <c r="D109" s="213"/>
      <c r="E109" s="213"/>
      <c r="F109" s="213"/>
      <c r="G109" s="213"/>
      <c r="H109" s="214"/>
      <c r="I109" s="4">
        <v>101</v>
      </c>
      <c r="J109" s="117">
        <f>59652+5720+241273+1244015+3000+2529</f>
        <v>1556189</v>
      </c>
      <c r="K109" s="117">
        <v>5285104</v>
      </c>
    </row>
    <row r="110" spans="1:11" ht="12.75">
      <c r="A110" s="212" t="s">
        <v>82</v>
      </c>
      <c r="B110" s="213"/>
      <c r="C110" s="213"/>
      <c r="D110" s="213"/>
      <c r="E110" s="213"/>
      <c r="F110" s="213"/>
      <c r="G110" s="213"/>
      <c r="H110" s="214"/>
      <c r="I110" s="4">
        <v>102</v>
      </c>
      <c r="J110" s="117">
        <f>15012444+7702746-J109-J111</f>
        <v>20501127</v>
      </c>
      <c r="K110" s="117">
        <v>2968772</v>
      </c>
    </row>
    <row r="111" spans="1:11" ht="12.75">
      <c r="A111" s="212" t="s">
        <v>85</v>
      </c>
      <c r="B111" s="213"/>
      <c r="C111" s="213"/>
      <c r="D111" s="213"/>
      <c r="E111" s="213"/>
      <c r="F111" s="213"/>
      <c r="G111" s="213"/>
      <c r="H111" s="214"/>
      <c r="I111" s="4">
        <v>103</v>
      </c>
      <c r="J111" s="117">
        <v>657874</v>
      </c>
      <c r="K111" s="117">
        <v>374754</v>
      </c>
    </row>
    <row r="112" spans="1:11" ht="12.75">
      <c r="A112" s="212" t="s">
        <v>83</v>
      </c>
      <c r="B112" s="213"/>
      <c r="C112" s="213"/>
      <c r="D112" s="213"/>
      <c r="E112" s="213"/>
      <c r="F112" s="213"/>
      <c r="G112" s="213"/>
      <c r="H112" s="214"/>
      <c r="I112" s="4">
        <v>104</v>
      </c>
      <c r="J112" s="117"/>
      <c r="K112" s="117"/>
    </row>
    <row r="113" spans="1:11" ht="12.75">
      <c r="A113" s="212" t="s">
        <v>84</v>
      </c>
      <c r="B113" s="213"/>
      <c r="C113" s="213"/>
      <c r="D113" s="213"/>
      <c r="E113" s="213"/>
      <c r="F113" s="213"/>
      <c r="G113" s="213"/>
      <c r="H113" s="214"/>
      <c r="I113" s="4">
        <v>105</v>
      </c>
      <c r="J113" s="117"/>
      <c r="K113" s="117"/>
    </row>
    <row r="114" spans="1:11" ht="12.75">
      <c r="A114" s="196" t="s">
        <v>1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18">
        <f>11564012-J90-1050000</f>
        <v>2207963</v>
      </c>
      <c r="K114" s="118">
        <v>1655947</v>
      </c>
    </row>
    <row r="115" spans="1:11" ht="12.75">
      <c r="A115" s="196" t="s">
        <v>15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109">
        <f>J70+J87+J91+J101+J114</f>
        <v>1109140157</v>
      </c>
      <c r="K115" s="109">
        <f>K70+K87+K91+K101+K114</f>
        <v>1114101233</v>
      </c>
    </row>
    <row r="116" spans="1:11" ht="12.75">
      <c r="A116" s="201" t="s">
        <v>43</v>
      </c>
      <c r="B116" s="202"/>
      <c r="C116" s="202"/>
      <c r="D116" s="202"/>
      <c r="E116" s="202"/>
      <c r="F116" s="202"/>
      <c r="G116" s="202"/>
      <c r="H116" s="203"/>
      <c r="I116" s="5">
        <v>108</v>
      </c>
      <c r="J116" s="13">
        <f>+J68</f>
        <v>4592542</v>
      </c>
      <c r="K116" s="13">
        <f>+K68</f>
        <v>4592542</v>
      </c>
    </row>
    <row r="117" spans="1:11" ht="12.75">
      <c r="A117" s="204" t="s">
        <v>238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208" t="s">
        <v>154</v>
      </c>
      <c r="B118" s="209"/>
      <c r="C118" s="209"/>
      <c r="D118" s="209"/>
      <c r="E118" s="209"/>
      <c r="F118" s="209"/>
      <c r="G118" s="209"/>
      <c r="H118" s="209"/>
      <c r="I118" s="210"/>
      <c r="J118" s="210"/>
      <c r="K118" s="211"/>
    </row>
    <row r="119" spans="1:11" ht="12.75">
      <c r="A119" s="212" t="s">
        <v>3</v>
      </c>
      <c r="B119" s="213"/>
      <c r="C119" s="213"/>
      <c r="D119" s="213"/>
      <c r="E119" s="213"/>
      <c r="F119" s="213"/>
      <c r="G119" s="213"/>
      <c r="H119" s="214"/>
      <c r="I119" s="4">
        <v>109</v>
      </c>
      <c r="J119" s="12"/>
      <c r="K119" s="12"/>
    </row>
    <row r="120" spans="1:11" ht="12.75">
      <c r="A120" s="215" t="s">
        <v>4</v>
      </c>
      <c r="B120" s="216"/>
      <c r="C120" s="216"/>
      <c r="D120" s="216"/>
      <c r="E120" s="216"/>
      <c r="F120" s="216"/>
      <c r="G120" s="216"/>
      <c r="H120" s="217"/>
      <c r="I120" s="7">
        <v>110</v>
      </c>
      <c r="J120" s="13"/>
      <c r="K120" s="13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130"/>
      <c r="K121" s="130"/>
    </row>
    <row r="122" spans="1:11" ht="12.75">
      <c r="A122" s="218" t="s">
        <v>86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1" ht="12.75">
      <c r="A123" s="199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</row>
  </sheetData>
  <sheetProtection/>
  <mergeCells count="123">
    <mergeCell ref="A1:J1"/>
    <mergeCell ref="K1:K2"/>
    <mergeCell ref="A2:J2"/>
    <mergeCell ref="A3:K3"/>
    <mergeCell ref="A4:K4"/>
    <mergeCell ref="A5:H5"/>
    <mergeCell ref="A6:H6"/>
    <mergeCell ref="A7:K7"/>
    <mergeCell ref="A8:H8"/>
    <mergeCell ref="A9:H9"/>
    <mergeCell ref="A28:H28"/>
    <mergeCell ref="A29:H29"/>
    <mergeCell ref="A14:H14"/>
    <mergeCell ref="A15:H15"/>
    <mergeCell ref="A16:H16"/>
    <mergeCell ref="A17:H17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8:H18"/>
    <mergeCell ref="A19:H19"/>
    <mergeCell ref="A26:H26"/>
    <mergeCell ref="A27:H27"/>
    <mergeCell ref="A50:H50"/>
    <mergeCell ref="A51:H51"/>
    <mergeCell ref="A36:H36"/>
    <mergeCell ref="A37:H37"/>
    <mergeCell ref="A38:H38"/>
    <mergeCell ref="A39:H39"/>
    <mergeCell ref="A44:H44"/>
    <mergeCell ref="A45:H45"/>
    <mergeCell ref="A34:H34"/>
    <mergeCell ref="A35:H35"/>
    <mergeCell ref="A40:H40"/>
    <mergeCell ref="A41:H41"/>
    <mergeCell ref="A30:H30"/>
    <mergeCell ref="A31:H31"/>
    <mergeCell ref="A32:H32"/>
    <mergeCell ref="A33:H33"/>
    <mergeCell ref="A42:H42"/>
    <mergeCell ref="A43:H43"/>
    <mergeCell ref="A60:H60"/>
    <mergeCell ref="A61:H61"/>
    <mergeCell ref="A46:H46"/>
    <mergeCell ref="A47:H47"/>
    <mergeCell ref="A48:H48"/>
    <mergeCell ref="A49:H49"/>
    <mergeCell ref="A52:H52"/>
    <mergeCell ref="A53:H53"/>
    <mergeCell ref="A54:H54"/>
    <mergeCell ref="A55:H55"/>
    <mergeCell ref="A56:H56"/>
    <mergeCell ref="A57:H57"/>
    <mergeCell ref="A62:H62"/>
    <mergeCell ref="A63:H63"/>
    <mergeCell ref="A64:H64"/>
    <mergeCell ref="A65:H65"/>
    <mergeCell ref="A58:H58"/>
    <mergeCell ref="A59:H59"/>
    <mergeCell ref="A84:H84"/>
    <mergeCell ref="A85:H85"/>
    <mergeCell ref="A66:H66"/>
    <mergeCell ref="A67:H67"/>
    <mergeCell ref="A72:H72"/>
    <mergeCell ref="A73:H73"/>
    <mergeCell ref="A82:H82"/>
    <mergeCell ref="A83:H83"/>
    <mergeCell ref="A68:H68"/>
    <mergeCell ref="A69:K69"/>
    <mergeCell ref="A86:H86"/>
    <mergeCell ref="A87:H87"/>
    <mergeCell ref="A70:H70"/>
    <mergeCell ref="A71:H71"/>
    <mergeCell ref="A76:H76"/>
    <mergeCell ref="A77:H77"/>
    <mergeCell ref="A74:H74"/>
    <mergeCell ref="A75:H75"/>
    <mergeCell ref="A78:H78"/>
    <mergeCell ref="A79:H79"/>
    <mergeCell ref="A80:H80"/>
    <mergeCell ref="A81:H81"/>
    <mergeCell ref="A88:H88"/>
    <mergeCell ref="A89:H89"/>
    <mergeCell ref="A94:H94"/>
    <mergeCell ref="A95:H95"/>
    <mergeCell ref="A96:H96"/>
    <mergeCell ref="A97:H97"/>
    <mergeCell ref="A90:H90"/>
    <mergeCell ref="A91:H91"/>
    <mergeCell ref="A92:H92"/>
    <mergeCell ref="A93:H93"/>
    <mergeCell ref="A111:H111"/>
    <mergeCell ref="A98:H98"/>
    <mergeCell ref="A99:H99"/>
    <mergeCell ref="A104:H104"/>
    <mergeCell ref="A105:H105"/>
    <mergeCell ref="A110:H110"/>
    <mergeCell ref="A112:H112"/>
    <mergeCell ref="A100:H100"/>
    <mergeCell ref="A101:H101"/>
    <mergeCell ref="A102:H102"/>
    <mergeCell ref="A103:H103"/>
    <mergeCell ref="A113:H113"/>
    <mergeCell ref="A108:H108"/>
    <mergeCell ref="A109:H109"/>
    <mergeCell ref="A106:H106"/>
    <mergeCell ref="A107:H107"/>
    <mergeCell ref="A114:H114"/>
    <mergeCell ref="A115:H115"/>
    <mergeCell ref="A123:K123"/>
    <mergeCell ref="A116:H116"/>
    <mergeCell ref="A117:K117"/>
    <mergeCell ref="A118:K118"/>
    <mergeCell ref="A119:H119"/>
    <mergeCell ref="A120:H120"/>
    <mergeCell ref="A122:K122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4:K74 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3 J80:K85 J71:K71 J75:K78 J8:K6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1">
      <selection activeCell="O36" sqref="O36"/>
    </sheetView>
  </sheetViews>
  <sheetFormatPr defaultColWidth="9.140625" defaultRowHeight="12.75"/>
  <cols>
    <col min="10" max="11" width="12.7109375" style="0" customWidth="1"/>
    <col min="12" max="12" width="10.28125" style="0" bestFit="1" customWidth="1"/>
  </cols>
  <sheetData>
    <row r="1" spans="1:11" ht="12.75">
      <c r="A1" s="233" t="s">
        <v>127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11" ht="12.75">
      <c r="A2" s="237" t="s">
        <v>302</v>
      </c>
      <c r="B2" s="238"/>
      <c r="C2" s="238"/>
      <c r="D2" s="238"/>
      <c r="E2" s="238"/>
      <c r="F2" s="238"/>
      <c r="G2" s="238"/>
      <c r="H2" s="238"/>
      <c r="I2" s="238"/>
      <c r="J2" s="238"/>
      <c r="K2" s="236"/>
    </row>
    <row r="3" spans="1:11" ht="12.75">
      <c r="A3" s="65"/>
      <c r="B3" s="71"/>
      <c r="C3" s="71"/>
      <c r="D3" s="71"/>
      <c r="E3" s="71"/>
      <c r="F3" s="71"/>
      <c r="G3" s="71"/>
      <c r="H3" s="71"/>
      <c r="I3" s="71"/>
      <c r="J3" s="71"/>
      <c r="K3" s="14"/>
    </row>
    <row r="4" spans="1:11" ht="12.75">
      <c r="A4" s="253" t="s">
        <v>284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</row>
    <row r="5" spans="1:11" ht="23.25">
      <c r="A5" s="254" t="s">
        <v>45</v>
      </c>
      <c r="B5" s="254"/>
      <c r="C5" s="254"/>
      <c r="D5" s="254"/>
      <c r="E5" s="254"/>
      <c r="F5" s="254"/>
      <c r="G5" s="254"/>
      <c r="H5" s="254"/>
      <c r="I5" s="120" t="s">
        <v>239</v>
      </c>
      <c r="J5" s="121" t="s">
        <v>123</v>
      </c>
      <c r="K5" s="121" t="s">
        <v>124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122">
        <v>2</v>
      </c>
      <c r="J6" s="121">
        <v>3</v>
      </c>
      <c r="K6" s="121">
        <v>4</v>
      </c>
    </row>
    <row r="7" spans="1:11" ht="12.75">
      <c r="A7" s="246" t="s">
        <v>289</v>
      </c>
      <c r="B7" s="246"/>
      <c r="C7" s="246"/>
      <c r="D7" s="246"/>
      <c r="E7" s="246"/>
      <c r="F7" s="246"/>
      <c r="G7" s="246"/>
      <c r="H7" s="246"/>
      <c r="I7" s="123">
        <v>111</v>
      </c>
      <c r="J7" s="124">
        <f>SUM(J8:J9)</f>
        <v>569354808</v>
      </c>
      <c r="K7" s="124">
        <f>SUM(K8:K9)</f>
        <v>516458657</v>
      </c>
    </row>
    <row r="8" spans="1:11" ht="12.75">
      <c r="A8" s="252" t="s">
        <v>125</v>
      </c>
      <c r="B8" s="252"/>
      <c r="C8" s="252"/>
      <c r="D8" s="252"/>
      <c r="E8" s="252"/>
      <c r="F8" s="252"/>
      <c r="G8" s="252"/>
      <c r="H8" s="252"/>
      <c r="I8" s="123">
        <v>112</v>
      </c>
      <c r="J8" s="125">
        <f>556959221+5686175-J9+6709412</f>
        <v>557691679</v>
      </c>
      <c r="K8" s="125">
        <v>507571017</v>
      </c>
    </row>
    <row r="9" spans="1:11" ht="12.75">
      <c r="A9" s="252" t="s">
        <v>90</v>
      </c>
      <c r="B9" s="252"/>
      <c r="C9" s="252"/>
      <c r="D9" s="252"/>
      <c r="E9" s="252"/>
      <c r="F9" s="252"/>
      <c r="G9" s="252"/>
      <c r="H9" s="252"/>
      <c r="I9" s="123">
        <v>113</v>
      </c>
      <c r="J9" s="125">
        <f>96526+921590+100472+182650+655122+39492+2957865+6709412</f>
        <v>11663129</v>
      </c>
      <c r="K9" s="125">
        <v>8887640</v>
      </c>
    </row>
    <row r="10" spans="1:11" ht="12.75">
      <c r="A10" s="246" t="s">
        <v>288</v>
      </c>
      <c r="B10" s="246"/>
      <c r="C10" s="246"/>
      <c r="D10" s="246"/>
      <c r="E10" s="246"/>
      <c r="F10" s="246"/>
      <c r="G10" s="246"/>
      <c r="H10" s="246"/>
      <c r="I10" s="123">
        <v>114</v>
      </c>
      <c r="J10" s="124">
        <f>J11+J12+J16+J20+J21+J22+J25+J26</f>
        <v>539755396</v>
      </c>
      <c r="K10" s="124">
        <f>K11+K12+K16+K20+K21+K22+K25+K26</f>
        <v>499166097</v>
      </c>
    </row>
    <row r="11" spans="1:11" ht="12.75">
      <c r="A11" s="246" t="s">
        <v>91</v>
      </c>
      <c r="B11" s="246"/>
      <c r="C11" s="246"/>
      <c r="D11" s="246"/>
      <c r="E11" s="246"/>
      <c r="F11" s="246"/>
      <c r="G11" s="246"/>
      <c r="H11" s="246"/>
      <c r="I11" s="123">
        <v>115</v>
      </c>
      <c r="J11" s="125">
        <f>-511632115+510007109</f>
        <v>-1625006</v>
      </c>
      <c r="K11" s="125">
        <v>1261878</v>
      </c>
    </row>
    <row r="12" spans="1:11" ht="12.75">
      <c r="A12" s="246" t="s">
        <v>290</v>
      </c>
      <c r="B12" s="246"/>
      <c r="C12" s="246"/>
      <c r="D12" s="246"/>
      <c r="E12" s="246"/>
      <c r="F12" s="246"/>
      <c r="G12" s="246"/>
      <c r="H12" s="246"/>
      <c r="I12" s="123">
        <v>116</v>
      </c>
      <c r="J12" s="124">
        <f>SUM(J13:J15)</f>
        <v>330186611</v>
      </c>
      <c r="K12" s="124">
        <f>SUM(K13:K15)</f>
        <v>325473895</v>
      </c>
    </row>
    <row r="13" spans="1:11" ht="12.75">
      <c r="A13" s="252" t="s">
        <v>121</v>
      </c>
      <c r="B13" s="252"/>
      <c r="C13" s="252"/>
      <c r="D13" s="252"/>
      <c r="E13" s="252"/>
      <c r="F13" s="252"/>
      <c r="G13" s="252"/>
      <c r="H13" s="252"/>
      <c r="I13" s="123">
        <v>117</v>
      </c>
      <c r="J13" s="125">
        <v>263554124</v>
      </c>
      <c r="K13" s="125">
        <v>221728331</v>
      </c>
    </row>
    <row r="14" spans="1:11" ht="12.75">
      <c r="A14" s="252" t="s">
        <v>122</v>
      </c>
      <c r="B14" s="252"/>
      <c r="C14" s="252"/>
      <c r="D14" s="252"/>
      <c r="E14" s="252"/>
      <c r="F14" s="252"/>
      <c r="G14" s="252"/>
      <c r="H14" s="252"/>
      <c r="I14" s="123">
        <v>118</v>
      </c>
      <c r="J14" s="125">
        <v>26269663</v>
      </c>
      <c r="K14" s="125">
        <v>66366018</v>
      </c>
    </row>
    <row r="15" spans="1:11" ht="12.75">
      <c r="A15" s="252" t="s">
        <v>47</v>
      </c>
      <c r="B15" s="252"/>
      <c r="C15" s="252"/>
      <c r="D15" s="252"/>
      <c r="E15" s="252"/>
      <c r="F15" s="252"/>
      <c r="G15" s="252"/>
      <c r="H15" s="252"/>
      <c r="I15" s="123">
        <v>119</v>
      </c>
      <c r="J15" s="125">
        <v>40362824</v>
      </c>
      <c r="K15" s="125">
        <v>37379546</v>
      </c>
    </row>
    <row r="16" spans="1:11" ht="12.75">
      <c r="A16" s="246" t="s">
        <v>291</v>
      </c>
      <c r="B16" s="246"/>
      <c r="C16" s="246"/>
      <c r="D16" s="246"/>
      <c r="E16" s="246"/>
      <c r="F16" s="246"/>
      <c r="G16" s="246"/>
      <c r="H16" s="246"/>
      <c r="I16" s="123">
        <v>120</v>
      </c>
      <c r="J16" s="124">
        <f>SUM(J17:J19)</f>
        <v>90429173</v>
      </c>
      <c r="K16" s="124">
        <f>SUM(K17:K19)</f>
        <v>86487480</v>
      </c>
    </row>
    <row r="17" spans="1:11" ht="12.75">
      <c r="A17" s="252" t="s">
        <v>48</v>
      </c>
      <c r="B17" s="252"/>
      <c r="C17" s="252"/>
      <c r="D17" s="252"/>
      <c r="E17" s="252"/>
      <c r="F17" s="252"/>
      <c r="G17" s="252"/>
      <c r="H17" s="252"/>
      <c r="I17" s="123">
        <v>121</v>
      </c>
      <c r="J17" s="126">
        <v>54257504</v>
      </c>
      <c r="K17" s="126">
        <v>51892488</v>
      </c>
    </row>
    <row r="18" spans="1:11" ht="12.75">
      <c r="A18" s="252" t="s">
        <v>49</v>
      </c>
      <c r="B18" s="252"/>
      <c r="C18" s="252"/>
      <c r="D18" s="252"/>
      <c r="E18" s="252"/>
      <c r="F18" s="252"/>
      <c r="G18" s="252"/>
      <c r="H18" s="252"/>
      <c r="I18" s="123">
        <v>122</v>
      </c>
      <c r="J18" s="126">
        <v>22607293</v>
      </c>
      <c r="K18" s="126">
        <v>21621870</v>
      </c>
    </row>
    <row r="19" spans="1:11" ht="12.75">
      <c r="A19" s="252" t="s">
        <v>50</v>
      </c>
      <c r="B19" s="252"/>
      <c r="C19" s="252"/>
      <c r="D19" s="252"/>
      <c r="E19" s="252"/>
      <c r="F19" s="252"/>
      <c r="G19" s="252"/>
      <c r="H19" s="252"/>
      <c r="I19" s="123">
        <v>123</v>
      </c>
      <c r="J19" s="126">
        <v>13564376</v>
      </c>
      <c r="K19" s="126">
        <v>12973122</v>
      </c>
    </row>
    <row r="20" spans="1:11" ht="12.75">
      <c r="A20" s="246" t="s">
        <v>92</v>
      </c>
      <c r="B20" s="246"/>
      <c r="C20" s="246"/>
      <c r="D20" s="246"/>
      <c r="E20" s="246"/>
      <c r="F20" s="246"/>
      <c r="G20" s="246"/>
      <c r="H20" s="246"/>
      <c r="I20" s="123">
        <v>124</v>
      </c>
      <c r="J20" s="127">
        <v>39624975</v>
      </c>
      <c r="K20" s="127">
        <v>37710917</v>
      </c>
    </row>
    <row r="21" spans="1:11" ht="12.75">
      <c r="A21" s="246" t="s">
        <v>93</v>
      </c>
      <c r="B21" s="246"/>
      <c r="C21" s="246"/>
      <c r="D21" s="246"/>
      <c r="E21" s="246"/>
      <c r="F21" s="246"/>
      <c r="G21" s="246"/>
      <c r="H21" s="246"/>
      <c r="I21" s="123">
        <v>125</v>
      </c>
      <c r="J21" s="127">
        <f>74041531+267671</f>
        <v>74309202</v>
      </c>
      <c r="K21" s="127">
        <v>46337708</v>
      </c>
    </row>
    <row r="22" spans="1:11" ht="12.75">
      <c r="A22" s="246" t="s">
        <v>14</v>
      </c>
      <c r="B22" s="246"/>
      <c r="C22" s="246"/>
      <c r="D22" s="246"/>
      <c r="E22" s="246"/>
      <c r="F22" s="246"/>
      <c r="G22" s="246"/>
      <c r="H22" s="246"/>
      <c r="I22" s="123">
        <v>126</v>
      </c>
      <c r="J22" s="124">
        <f>SUM(J23:J24)</f>
        <v>0</v>
      </c>
      <c r="K22" s="124">
        <f>SUM(K23:K24)</f>
        <v>0</v>
      </c>
    </row>
    <row r="23" spans="1:11" ht="12.75">
      <c r="A23" s="252" t="s">
        <v>112</v>
      </c>
      <c r="B23" s="252"/>
      <c r="C23" s="252"/>
      <c r="D23" s="252"/>
      <c r="E23" s="252"/>
      <c r="F23" s="252"/>
      <c r="G23" s="252"/>
      <c r="H23" s="252"/>
      <c r="I23" s="123">
        <v>127</v>
      </c>
      <c r="J23" s="128"/>
      <c r="K23" s="128"/>
    </row>
    <row r="24" spans="1:11" ht="12.75">
      <c r="A24" s="252" t="s">
        <v>113</v>
      </c>
      <c r="B24" s="252"/>
      <c r="C24" s="252"/>
      <c r="D24" s="252"/>
      <c r="E24" s="252"/>
      <c r="F24" s="252"/>
      <c r="G24" s="252"/>
      <c r="H24" s="252"/>
      <c r="I24" s="123">
        <v>128</v>
      </c>
      <c r="J24" s="128"/>
      <c r="K24" s="128"/>
    </row>
    <row r="25" spans="1:11" ht="12.75">
      <c r="A25" s="246" t="s">
        <v>94</v>
      </c>
      <c r="B25" s="246"/>
      <c r="C25" s="246"/>
      <c r="D25" s="246"/>
      <c r="E25" s="246"/>
      <c r="F25" s="246"/>
      <c r="G25" s="246"/>
      <c r="H25" s="246"/>
      <c r="I25" s="123">
        <v>129</v>
      </c>
      <c r="J25" s="127">
        <v>3351818</v>
      </c>
      <c r="K25" s="127">
        <v>1459360</v>
      </c>
    </row>
    <row r="26" spans="1:11" ht="12.75">
      <c r="A26" s="246" t="s">
        <v>36</v>
      </c>
      <c r="B26" s="246"/>
      <c r="C26" s="246"/>
      <c r="D26" s="246"/>
      <c r="E26" s="246"/>
      <c r="F26" s="246"/>
      <c r="G26" s="246"/>
      <c r="H26" s="246"/>
      <c r="I26" s="123">
        <v>130</v>
      </c>
      <c r="J26" s="127">
        <v>3478623</v>
      </c>
      <c r="K26" s="127">
        <v>434859</v>
      </c>
    </row>
    <row r="27" spans="1:11" ht="12.75">
      <c r="A27" s="246" t="s">
        <v>292</v>
      </c>
      <c r="B27" s="246"/>
      <c r="C27" s="246"/>
      <c r="D27" s="246"/>
      <c r="E27" s="246"/>
      <c r="F27" s="246"/>
      <c r="G27" s="246"/>
      <c r="H27" s="246"/>
      <c r="I27" s="123">
        <v>131</v>
      </c>
      <c r="J27" s="124">
        <f>SUM(J28:J32)</f>
        <v>61471645</v>
      </c>
      <c r="K27" s="124">
        <f>SUM(K28:K32)</f>
        <v>50877181</v>
      </c>
    </row>
    <row r="28" spans="1:11" ht="24.75" customHeight="1">
      <c r="A28" s="252" t="s">
        <v>188</v>
      </c>
      <c r="B28" s="252"/>
      <c r="C28" s="252"/>
      <c r="D28" s="252"/>
      <c r="E28" s="252"/>
      <c r="F28" s="252"/>
      <c r="G28" s="252"/>
      <c r="H28" s="252"/>
      <c r="I28" s="123">
        <v>132</v>
      </c>
      <c r="J28" s="126">
        <f>8989474+10846828+5120546</f>
        <v>24956848</v>
      </c>
      <c r="K28" s="126">
        <v>4336316</v>
      </c>
    </row>
    <row r="29" spans="1:11" ht="24.75" customHeight="1">
      <c r="A29" s="252" t="s">
        <v>128</v>
      </c>
      <c r="B29" s="252"/>
      <c r="C29" s="252"/>
      <c r="D29" s="252"/>
      <c r="E29" s="252"/>
      <c r="F29" s="252"/>
      <c r="G29" s="252"/>
      <c r="H29" s="252"/>
      <c r="I29" s="123">
        <v>133</v>
      </c>
      <c r="J29" s="126">
        <f>61471645-J28-J30</f>
        <v>15955861</v>
      </c>
      <c r="K29" s="126">
        <v>9022313</v>
      </c>
    </row>
    <row r="30" spans="1:11" ht="12.75">
      <c r="A30" s="252" t="s">
        <v>114</v>
      </c>
      <c r="B30" s="252"/>
      <c r="C30" s="252"/>
      <c r="D30" s="252"/>
      <c r="E30" s="252"/>
      <c r="F30" s="252"/>
      <c r="G30" s="252"/>
      <c r="H30" s="252"/>
      <c r="I30" s="123">
        <v>134</v>
      </c>
      <c r="J30" s="126">
        <f>15948302+4610634</f>
        <v>20558936</v>
      </c>
      <c r="K30" s="126">
        <v>37518552</v>
      </c>
    </row>
    <row r="31" spans="1:11" ht="12.75">
      <c r="A31" s="252" t="s">
        <v>184</v>
      </c>
      <c r="B31" s="252"/>
      <c r="C31" s="252"/>
      <c r="D31" s="252"/>
      <c r="E31" s="252"/>
      <c r="F31" s="252"/>
      <c r="G31" s="252"/>
      <c r="H31" s="252"/>
      <c r="I31" s="123">
        <v>135</v>
      </c>
      <c r="J31" s="128"/>
      <c r="K31" s="128"/>
    </row>
    <row r="32" spans="1:11" ht="12.75">
      <c r="A32" s="252" t="s">
        <v>115</v>
      </c>
      <c r="B32" s="252"/>
      <c r="C32" s="252"/>
      <c r="D32" s="252"/>
      <c r="E32" s="252"/>
      <c r="F32" s="252"/>
      <c r="G32" s="252"/>
      <c r="H32" s="252"/>
      <c r="I32" s="123">
        <v>136</v>
      </c>
      <c r="J32" s="128"/>
      <c r="K32" s="128"/>
    </row>
    <row r="33" spans="1:11" ht="12.75">
      <c r="A33" s="246" t="s">
        <v>293</v>
      </c>
      <c r="B33" s="246"/>
      <c r="C33" s="246"/>
      <c r="D33" s="246"/>
      <c r="E33" s="246"/>
      <c r="F33" s="246"/>
      <c r="G33" s="246"/>
      <c r="H33" s="246"/>
      <c r="I33" s="123">
        <v>137</v>
      </c>
      <c r="J33" s="124">
        <f>SUM(J34:J37)</f>
        <v>36214914</v>
      </c>
      <c r="K33" s="124">
        <f>SUM(K34:K37)</f>
        <v>22954983</v>
      </c>
    </row>
    <row r="34" spans="1:11" ht="12.75">
      <c r="A34" s="252" t="s">
        <v>52</v>
      </c>
      <c r="B34" s="252"/>
      <c r="C34" s="252"/>
      <c r="D34" s="252"/>
      <c r="E34" s="252"/>
      <c r="F34" s="252"/>
      <c r="G34" s="252"/>
      <c r="H34" s="252"/>
      <c r="I34" s="123">
        <v>138</v>
      </c>
      <c r="J34" s="125">
        <f>8284719+446082</f>
        <v>8730801</v>
      </c>
      <c r="K34" s="125">
        <v>1824846</v>
      </c>
    </row>
    <row r="35" spans="1:11" ht="25.5" customHeight="1">
      <c r="A35" s="252" t="s">
        <v>51</v>
      </c>
      <c r="B35" s="252"/>
      <c r="C35" s="252"/>
      <c r="D35" s="252"/>
      <c r="E35" s="252"/>
      <c r="F35" s="252"/>
      <c r="G35" s="252"/>
      <c r="H35" s="252"/>
      <c r="I35" s="123">
        <v>139</v>
      </c>
      <c r="J35" s="125">
        <f>36214914-J34</f>
        <v>27484113</v>
      </c>
      <c r="K35" s="125">
        <v>21130137</v>
      </c>
    </row>
    <row r="36" spans="1:11" ht="12.75">
      <c r="A36" s="252" t="s">
        <v>185</v>
      </c>
      <c r="B36" s="252"/>
      <c r="C36" s="252"/>
      <c r="D36" s="252"/>
      <c r="E36" s="252"/>
      <c r="F36" s="252"/>
      <c r="G36" s="252"/>
      <c r="H36" s="252"/>
      <c r="I36" s="123">
        <v>140</v>
      </c>
      <c r="J36" s="128"/>
      <c r="K36" s="128"/>
    </row>
    <row r="37" spans="1:11" ht="12.75">
      <c r="A37" s="252" t="s">
        <v>53</v>
      </c>
      <c r="B37" s="252"/>
      <c r="C37" s="252"/>
      <c r="D37" s="252"/>
      <c r="E37" s="252"/>
      <c r="F37" s="252"/>
      <c r="G37" s="252"/>
      <c r="H37" s="252"/>
      <c r="I37" s="123">
        <v>141</v>
      </c>
      <c r="J37" s="128"/>
      <c r="K37" s="128"/>
    </row>
    <row r="38" spans="1:11" ht="12.75">
      <c r="A38" s="246" t="s">
        <v>163</v>
      </c>
      <c r="B38" s="246"/>
      <c r="C38" s="246"/>
      <c r="D38" s="246"/>
      <c r="E38" s="246"/>
      <c r="F38" s="246"/>
      <c r="G38" s="246"/>
      <c r="H38" s="246"/>
      <c r="I38" s="123">
        <v>142</v>
      </c>
      <c r="J38" s="128"/>
      <c r="K38" s="128"/>
    </row>
    <row r="39" spans="1:11" ht="12.75">
      <c r="A39" s="246" t="s">
        <v>164</v>
      </c>
      <c r="B39" s="246"/>
      <c r="C39" s="246"/>
      <c r="D39" s="246"/>
      <c r="E39" s="246"/>
      <c r="F39" s="246"/>
      <c r="G39" s="246"/>
      <c r="H39" s="246"/>
      <c r="I39" s="123">
        <v>143</v>
      </c>
      <c r="J39" s="128"/>
      <c r="K39" s="128"/>
    </row>
    <row r="40" spans="1:11" ht="12.75">
      <c r="A40" s="246" t="s">
        <v>186</v>
      </c>
      <c r="B40" s="246"/>
      <c r="C40" s="246"/>
      <c r="D40" s="246"/>
      <c r="E40" s="246"/>
      <c r="F40" s="246"/>
      <c r="G40" s="246"/>
      <c r="H40" s="246"/>
      <c r="I40" s="123">
        <v>144</v>
      </c>
      <c r="J40" s="128"/>
      <c r="K40" s="128"/>
    </row>
    <row r="41" spans="1:11" ht="12.75">
      <c r="A41" s="246" t="s">
        <v>187</v>
      </c>
      <c r="B41" s="246"/>
      <c r="C41" s="246"/>
      <c r="D41" s="246"/>
      <c r="E41" s="246"/>
      <c r="F41" s="246"/>
      <c r="G41" s="246"/>
      <c r="H41" s="246"/>
      <c r="I41" s="123">
        <v>145</v>
      </c>
      <c r="J41" s="128"/>
      <c r="K41" s="128"/>
    </row>
    <row r="42" spans="1:11" ht="12.75">
      <c r="A42" s="246" t="s">
        <v>294</v>
      </c>
      <c r="B42" s="246"/>
      <c r="C42" s="246"/>
      <c r="D42" s="246"/>
      <c r="E42" s="246"/>
      <c r="F42" s="246"/>
      <c r="G42" s="246"/>
      <c r="H42" s="246"/>
      <c r="I42" s="123">
        <v>146</v>
      </c>
      <c r="J42" s="124">
        <f>J7+J27+J38+J40</f>
        <v>630826453</v>
      </c>
      <c r="K42" s="124">
        <f>K7+K27+K38+K40</f>
        <v>567335838</v>
      </c>
    </row>
    <row r="43" spans="1:11" ht="12.75">
      <c r="A43" s="246" t="s">
        <v>295</v>
      </c>
      <c r="B43" s="246"/>
      <c r="C43" s="246"/>
      <c r="D43" s="246"/>
      <c r="E43" s="246"/>
      <c r="F43" s="246"/>
      <c r="G43" s="246"/>
      <c r="H43" s="246"/>
      <c r="I43" s="123">
        <v>147</v>
      </c>
      <c r="J43" s="124">
        <f>J10+J33+J39+J41</f>
        <v>575970310</v>
      </c>
      <c r="K43" s="124">
        <f>K10+K33+K39+K41</f>
        <v>522121080</v>
      </c>
    </row>
    <row r="44" spans="1:11" ht="12.75">
      <c r="A44" s="246" t="s">
        <v>296</v>
      </c>
      <c r="B44" s="246"/>
      <c r="C44" s="246"/>
      <c r="D44" s="246"/>
      <c r="E44" s="246"/>
      <c r="F44" s="246"/>
      <c r="G44" s="246"/>
      <c r="H44" s="246"/>
      <c r="I44" s="123">
        <v>148</v>
      </c>
      <c r="J44" s="124">
        <f>J42-J43</f>
        <v>54856143</v>
      </c>
      <c r="K44" s="124">
        <f>K42-K43</f>
        <v>45214758</v>
      </c>
    </row>
    <row r="45" spans="1:12" ht="12.75">
      <c r="A45" s="251" t="s">
        <v>179</v>
      </c>
      <c r="B45" s="251"/>
      <c r="C45" s="251"/>
      <c r="D45" s="251"/>
      <c r="E45" s="251"/>
      <c r="F45" s="251"/>
      <c r="G45" s="251"/>
      <c r="H45" s="251"/>
      <c r="I45" s="123">
        <v>149</v>
      </c>
      <c r="J45" s="129">
        <f>IF(J42&gt;J43,J42-J43,0)</f>
        <v>54856143</v>
      </c>
      <c r="K45" s="129">
        <f>IF(K42&gt;K43,K42-K43,0)</f>
        <v>45214758</v>
      </c>
      <c r="L45" s="112"/>
    </row>
    <row r="46" spans="1:11" ht="12.75">
      <c r="A46" s="251" t="s">
        <v>180</v>
      </c>
      <c r="B46" s="251"/>
      <c r="C46" s="251"/>
      <c r="D46" s="251"/>
      <c r="E46" s="251"/>
      <c r="F46" s="251"/>
      <c r="G46" s="251"/>
      <c r="H46" s="251"/>
      <c r="I46" s="123">
        <v>150</v>
      </c>
      <c r="J46" s="129">
        <f>IF(J43&gt;J42,J43-J42,0)</f>
        <v>0</v>
      </c>
      <c r="K46" s="129">
        <f>IF(K43&gt;K42,K43-K42,0)</f>
        <v>0</v>
      </c>
    </row>
    <row r="47" spans="1:12" ht="12.75">
      <c r="A47" s="246" t="s">
        <v>178</v>
      </c>
      <c r="B47" s="246"/>
      <c r="C47" s="246"/>
      <c r="D47" s="246"/>
      <c r="E47" s="246"/>
      <c r="F47" s="246"/>
      <c r="G47" s="246"/>
      <c r="H47" s="246"/>
      <c r="I47" s="123">
        <v>151</v>
      </c>
      <c r="J47" s="127">
        <f>3241620-210000-11179</f>
        <v>3020441</v>
      </c>
      <c r="K47" s="131">
        <v>447430</v>
      </c>
      <c r="L47" s="112"/>
    </row>
    <row r="48" spans="1:12" ht="12.75">
      <c r="A48" s="246" t="s">
        <v>297</v>
      </c>
      <c r="B48" s="246"/>
      <c r="C48" s="246"/>
      <c r="D48" s="246"/>
      <c r="E48" s="246"/>
      <c r="F48" s="246"/>
      <c r="G48" s="246"/>
      <c r="H48" s="246"/>
      <c r="I48" s="123">
        <v>152</v>
      </c>
      <c r="J48" s="124">
        <f>J44-J47</f>
        <v>51835702</v>
      </c>
      <c r="K48" s="124">
        <f>K44-K47</f>
        <v>44767328</v>
      </c>
      <c r="L48" s="112"/>
    </row>
    <row r="49" spans="1:11" ht="12.75">
      <c r="A49" s="251" t="s">
        <v>160</v>
      </c>
      <c r="B49" s="251"/>
      <c r="C49" s="251"/>
      <c r="D49" s="251"/>
      <c r="E49" s="251"/>
      <c r="F49" s="251"/>
      <c r="G49" s="251"/>
      <c r="H49" s="251"/>
      <c r="I49" s="123">
        <v>153</v>
      </c>
      <c r="J49" s="129">
        <f>IF(J48&gt;0,J48,0)</f>
        <v>51835702</v>
      </c>
      <c r="K49" s="129">
        <f>IF(K48&gt;0,K48,0)</f>
        <v>44767328</v>
      </c>
    </row>
    <row r="50" spans="1:11" ht="12.75">
      <c r="A50" s="251" t="s">
        <v>181</v>
      </c>
      <c r="B50" s="251"/>
      <c r="C50" s="251"/>
      <c r="D50" s="251"/>
      <c r="E50" s="251"/>
      <c r="F50" s="251"/>
      <c r="G50" s="251"/>
      <c r="H50" s="251"/>
      <c r="I50" s="123">
        <v>154</v>
      </c>
      <c r="J50" s="129">
        <f>IF(J48&lt;0,-J48,0)</f>
        <v>0</v>
      </c>
      <c r="K50" s="129">
        <f>IF(K48&lt;0,-K48,0)</f>
        <v>0</v>
      </c>
    </row>
    <row r="51" spans="1:11" ht="12.75">
      <c r="A51" s="249" t="s">
        <v>99</v>
      </c>
      <c r="B51" s="249"/>
      <c r="C51" s="249"/>
      <c r="D51" s="249"/>
      <c r="E51" s="249"/>
      <c r="F51" s="249"/>
      <c r="G51" s="249"/>
      <c r="H51" s="249"/>
      <c r="I51" s="250"/>
      <c r="J51" s="250"/>
      <c r="K51" s="250"/>
    </row>
    <row r="52" spans="1:11" ht="12.75">
      <c r="A52" s="246" t="s">
        <v>155</v>
      </c>
      <c r="B52" s="246"/>
      <c r="C52" s="246"/>
      <c r="D52" s="246"/>
      <c r="E52" s="246"/>
      <c r="F52" s="246"/>
      <c r="G52" s="246"/>
      <c r="H52" s="246"/>
      <c r="I52" s="247"/>
      <c r="J52" s="247"/>
      <c r="K52" s="247"/>
    </row>
    <row r="53" spans="1:11" ht="12.75">
      <c r="A53" s="248" t="s">
        <v>195</v>
      </c>
      <c r="B53" s="248"/>
      <c r="C53" s="248"/>
      <c r="D53" s="248"/>
      <c r="E53" s="248"/>
      <c r="F53" s="248"/>
      <c r="G53" s="248"/>
      <c r="H53" s="248"/>
      <c r="I53" s="123">
        <v>155</v>
      </c>
      <c r="J53" s="128"/>
      <c r="K53" s="128"/>
    </row>
    <row r="54" spans="1:11" ht="12.75">
      <c r="A54" s="248" t="s">
        <v>196</v>
      </c>
      <c r="B54" s="248"/>
      <c r="C54" s="248"/>
      <c r="D54" s="248"/>
      <c r="E54" s="248"/>
      <c r="F54" s="248"/>
      <c r="G54" s="248"/>
      <c r="H54" s="248"/>
      <c r="I54" s="123">
        <v>156</v>
      </c>
      <c r="J54" s="128"/>
      <c r="K54" s="128"/>
    </row>
    <row r="55" spans="1:11" ht="12.75">
      <c r="A55" s="249" t="s">
        <v>158</v>
      </c>
      <c r="B55" s="249"/>
      <c r="C55" s="249"/>
      <c r="D55" s="249"/>
      <c r="E55" s="249"/>
      <c r="F55" s="249"/>
      <c r="G55" s="249"/>
      <c r="H55" s="249"/>
      <c r="I55" s="250"/>
      <c r="J55" s="250"/>
      <c r="K55" s="250"/>
    </row>
    <row r="56" spans="1:11" ht="12.75">
      <c r="A56" s="246" t="s">
        <v>169</v>
      </c>
      <c r="B56" s="246"/>
      <c r="C56" s="246"/>
      <c r="D56" s="246"/>
      <c r="E56" s="246"/>
      <c r="F56" s="246"/>
      <c r="G56" s="246"/>
      <c r="H56" s="246"/>
      <c r="I56" s="123">
        <v>157</v>
      </c>
      <c r="J56" s="128">
        <f>+J48</f>
        <v>51835702</v>
      </c>
      <c r="K56" s="128">
        <f>+K48</f>
        <v>44767328</v>
      </c>
    </row>
    <row r="57" spans="1:11" ht="12.75">
      <c r="A57" s="246" t="s">
        <v>182</v>
      </c>
      <c r="B57" s="246"/>
      <c r="C57" s="246"/>
      <c r="D57" s="246"/>
      <c r="E57" s="246"/>
      <c r="F57" s="246"/>
      <c r="G57" s="246"/>
      <c r="H57" s="246"/>
      <c r="I57" s="123">
        <v>158</v>
      </c>
      <c r="J57" s="129">
        <f>SUM(J58:J64)</f>
        <v>0</v>
      </c>
      <c r="K57" s="129">
        <f>SUM(K58:K64)</f>
        <v>0</v>
      </c>
    </row>
    <row r="58" spans="1:11" ht="12.75">
      <c r="A58" s="246" t="s">
        <v>189</v>
      </c>
      <c r="B58" s="246"/>
      <c r="C58" s="246"/>
      <c r="D58" s="246"/>
      <c r="E58" s="246"/>
      <c r="F58" s="246"/>
      <c r="G58" s="246"/>
      <c r="H58" s="246"/>
      <c r="I58" s="123">
        <v>159</v>
      </c>
      <c r="J58" s="128"/>
      <c r="K58" s="128"/>
    </row>
    <row r="59" spans="1:11" ht="12.75">
      <c r="A59" s="246" t="s">
        <v>190</v>
      </c>
      <c r="B59" s="246"/>
      <c r="C59" s="246"/>
      <c r="D59" s="246"/>
      <c r="E59" s="246"/>
      <c r="F59" s="246"/>
      <c r="G59" s="246"/>
      <c r="H59" s="246"/>
      <c r="I59" s="123">
        <v>160</v>
      </c>
      <c r="J59" s="128"/>
      <c r="K59" s="128"/>
    </row>
    <row r="60" spans="1:11" ht="12.75">
      <c r="A60" s="246" t="s">
        <v>34</v>
      </c>
      <c r="B60" s="246"/>
      <c r="C60" s="246"/>
      <c r="D60" s="246"/>
      <c r="E60" s="246"/>
      <c r="F60" s="246"/>
      <c r="G60" s="246"/>
      <c r="H60" s="246"/>
      <c r="I60" s="123">
        <v>161</v>
      </c>
      <c r="J60" s="128"/>
      <c r="K60" s="128"/>
    </row>
    <row r="61" spans="1:11" ht="12.75">
      <c r="A61" s="246" t="s">
        <v>191</v>
      </c>
      <c r="B61" s="246"/>
      <c r="C61" s="246"/>
      <c r="D61" s="246"/>
      <c r="E61" s="246"/>
      <c r="F61" s="246"/>
      <c r="G61" s="246"/>
      <c r="H61" s="246"/>
      <c r="I61" s="123">
        <v>162</v>
      </c>
      <c r="J61" s="128"/>
      <c r="K61" s="128"/>
    </row>
    <row r="62" spans="1:11" ht="12.75">
      <c r="A62" s="246" t="s">
        <v>192</v>
      </c>
      <c r="B62" s="246"/>
      <c r="C62" s="246"/>
      <c r="D62" s="246"/>
      <c r="E62" s="246"/>
      <c r="F62" s="246"/>
      <c r="G62" s="246"/>
      <c r="H62" s="246"/>
      <c r="I62" s="123">
        <v>163</v>
      </c>
      <c r="J62" s="128"/>
      <c r="K62" s="128"/>
    </row>
    <row r="63" spans="1:11" ht="12.75">
      <c r="A63" s="246" t="s">
        <v>193</v>
      </c>
      <c r="B63" s="246"/>
      <c r="C63" s="246"/>
      <c r="D63" s="246"/>
      <c r="E63" s="246"/>
      <c r="F63" s="246"/>
      <c r="G63" s="246"/>
      <c r="H63" s="246"/>
      <c r="I63" s="123">
        <v>164</v>
      </c>
      <c r="J63" s="128"/>
      <c r="K63" s="128"/>
    </row>
    <row r="64" spans="1:11" ht="12.75">
      <c r="A64" s="246" t="s">
        <v>194</v>
      </c>
      <c r="B64" s="246"/>
      <c r="C64" s="246"/>
      <c r="D64" s="246"/>
      <c r="E64" s="246"/>
      <c r="F64" s="246"/>
      <c r="G64" s="246"/>
      <c r="H64" s="246"/>
      <c r="I64" s="123">
        <v>165</v>
      </c>
      <c r="J64" s="128"/>
      <c r="K64" s="128"/>
    </row>
    <row r="65" spans="1:11" ht="12.75">
      <c r="A65" s="246" t="s">
        <v>183</v>
      </c>
      <c r="B65" s="246"/>
      <c r="C65" s="246"/>
      <c r="D65" s="246"/>
      <c r="E65" s="246"/>
      <c r="F65" s="246"/>
      <c r="G65" s="246"/>
      <c r="H65" s="246"/>
      <c r="I65" s="123">
        <v>166</v>
      </c>
      <c r="J65" s="128"/>
      <c r="K65" s="128"/>
    </row>
    <row r="66" spans="1:11" ht="12.75">
      <c r="A66" s="246" t="s">
        <v>161</v>
      </c>
      <c r="B66" s="246"/>
      <c r="C66" s="246"/>
      <c r="D66" s="246"/>
      <c r="E66" s="246"/>
      <c r="F66" s="246"/>
      <c r="G66" s="246"/>
      <c r="H66" s="246"/>
      <c r="I66" s="123">
        <v>167</v>
      </c>
      <c r="J66" s="129">
        <f>J57-J65</f>
        <v>0</v>
      </c>
      <c r="K66" s="129">
        <f>K57-K65</f>
        <v>0</v>
      </c>
    </row>
    <row r="67" spans="1:11" ht="12.75">
      <c r="A67" s="246" t="s">
        <v>162</v>
      </c>
      <c r="B67" s="246"/>
      <c r="C67" s="246"/>
      <c r="D67" s="246"/>
      <c r="E67" s="246"/>
      <c r="F67" s="246"/>
      <c r="G67" s="246"/>
      <c r="H67" s="246"/>
      <c r="I67" s="123">
        <v>168</v>
      </c>
      <c r="J67" s="129">
        <f>J56+J66</f>
        <v>51835702</v>
      </c>
      <c r="K67" s="129">
        <f>K56+K66</f>
        <v>44767328</v>
      </c>
    </row>
    <row r="68" spans="1:11" ht="12.75">
      <c r="A68" s="249" t="s">
        <v>157</v>
      </c>
      <c r="B68" s="249"/>
      <c r="C68" s="249"/>
      <c r="D68" s="249"/>
      <c r="E68" s="249"/>
      <c r="F68" s="249"/>
      <c r="G68" s="249"/>
      <c r="H68" s="249"/>
      <c r="I68" s="250"/>
      <c r="J68" s="250"/>
      <c r="K68" s="250"/>
    </row>
    <row r="69" spans="1:11" ht="12.75">
      <c r="A69" s="246" t="s">
        <v>156</v>
      </c>
      <c r="B69" s="246"/>
      <c r="C69" s="246"/>
      <c r="D69" s="246"/>
      <c r="E69" s="246"/>
      <c r="F69" s="246"/>
      <c r="G69" s="246"/>
      <c r="H69" s="246"/>
      <c r="I69" s="247"/>
      <c r="J69" s="247"/>
      <c r="K69" s="247"/>
    </row>
    <row r="70" spans="1:11" ht="12.75">
      <c r="A70" s="248" t="s">
        <v>195</v>
      </c>
      <c r="B70" s="248"/>
      <c r="C70" s="248"/>
      <c r="D70" s="248"/>
      <c r="E70" s="248"/>
      <c r="F70" s="248"/>
      <c r="G70" s="248"/>
      <c r="H70" s="248"/>
      <c r="I70" s="123">
        <v>169</v>
      </c>
      <c r="J70" s="128"/>
      <c r="K70" s="128"/>
    </row>
    <row r="71" spans="1:11" ht="12.75">
      <c r="A71" s="248" t="s">
        <v>196</v>
      </c>
      <c r="B71" s="248"/>
      <c r="C71" s="248"/>
      <c r="D71" s="248"/>
      <c r="E71" s="248"/>
      <c r="F71" s="248"/>
      <c r="G71" s="248"/>
      <c r="H71" s="248"/>
      <c r="I71" s="123">
        <v>170</v>
      </c>
      <c r="J71" s="128"/>
      <c r="K71" s="128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view="pageBreakPreview" zoomScale="110" zoomScaleSheetLayoutView="110" zoomScalePageLayoutView="0" workbookViewId="0" topLeftCell="A1">
      <selection activeCell="O19" sqref="O19"/>
    </sheetView>
  </sheetViews>
  <sheetFormatPr defaultColWidth="9.140625" defaultRowHeight="12.75"/>
  <cols>
    <col min="10" max="11" width="12.7109375" style="0" customWidth="1"/>
    <col min="12" max="12" width="9.28125" style="0" bestFit="1" customWidth="1"/>
    <col min="13" max="13" width="13.7109375" style="112" bestFit="1" customWidth="1"/>
    <col min="14" max="14" width="10.28125" style="112" bestFit="1" customWidth="1"/>
    <col min="15" max="15" width="10.28125" style="0" bestFit="1" customWidth="1"/>
  </cols>
  <sheetData>
    <row r="1" spans="1:11" ht="12.75">
      <c r="A1" s="262" t="s">
        <v>135</v>
      </c>
      <c r="B1" s="263"/>
      <c r="C1" s="263"/>
      <c r="D1" s="263"/>
      <c r="E1" s="263"/>
      <c r="F1" s="263"/>
      <c r="G1" s="263"/>
      <c r="H1" s="263"/>
      <c r="I1" s="263"/>
      <c r="J1" s="264"/>
      <c r="K1" s="235"/>
    </row>
    <row r="2" spans="1:11" ht="12.75">
      <c r="A2" s="266" t="s">
        <v>302</v>
      </c>
      <c r="B2" s="267"/>
      <c r="C2" s="267"/>
      <c r="D2" s="267"/>
      <c r="E2" s="267"/>
      <c r="F2" s="267"/>
      <c r="G2" s="267"/>
      <c r="H2" s="267"/>
      <c r="I2" s="267"/>
      <c r="J2" s="264"/>
      <c r="K2" s="265"/>
    </row>
    <row r="3" spans="1:11" ht="12.75">
      <c r="A3" s="72"/>
      <c r="B3" s="73"/>
      <c r="C3" s="73"/>
      <c r="D3" s="73"/>
      <c r="E3" s="73"/>
      <c r="F3" s="73"/>
      <c r="G3" s="73"/>
      <c r="H3" s="73"/>
      <c r="I3" s="73"/>
      <c r="J3" s="74"/>
      <c r="K3" s="3"/>
    </row>
    <row r="4" spans="1:11" ht="12.75">
      <c r="A4" s="268" t="s">
        <v>284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4" thickBot="1">
      <c r="A5" s="260" t="s">
        <v>45</v>
      </c>
      <c r="B5" s="260"/>
      <c r="C5" s="260"/>
      <c r="D5" s="260"/>
      <c r="E5" s="260"/>
      <c r="F5" s="260"/>
      <c r="G5" s="260"/>
      <c r="H5" s="260"/>
      <c r="I5" s="75" t="s">
        <v>239</v>
      </c>
      <c r="J5" s="76" t="s">
        <v>123</v>
      </c>
      <c r="K5" s="76" t="s">
        <v>124</v>
      </c>
    </row>
    <row r="6" spans="1:11" ht="12.75">
      <c r="A6" s="261">
        <v>1</v>
      </c>
      <c r="B6" s="261"/>
      <c r="C6" s="261"/>
      <c r="D6" s="261"/>
      <c r="E6" s="261"/>
      <c r="F6" s="261"/>
      <c r="G6" s="261"/>
      <c r="H6" s="261"/>
      <c r="I6" s="77">
        <v>2</v>
      </c>
      <c r="J6" s="78" t="s">
        <v>242</v>
      </c>
      <c r="K6" s="78" t="s">
        <v>243</v>
      </c>
    </row>
    <row r="7" spans="1:11" ht="12.75">
      <c r="A7" s="256" t="s">
        <v>129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3" ht="12.75">
      <c r="A8" s="212" t="s">
        <v>29</v>
      </c>
      <c r="B8" s="213"/>
      <c r="C8" s="213"/>
      <c r="D8" s="213"/>
      <c r="E8" s="213"/>
      <c r="F8" s="213"/>
      <c r="G8" s="213"/>
      <c r="H8" s="213"/>
      <c r="I8" s="4">
        <v>1</v>
      </c>
      <c r="J8" s="12">
        <f>+RDG!J44</f>
        <v>54856143</v>
      </c>
      <c r="K8" s="12">
        <f>+RDG!K44</f>
        <v>45214758</v>
      </c>
      <c r="M8" s="113"/>
    </row>
    <row r="9" spans="1:11" ht="12.75">
      <c r="A9" s="212" t="s">
        <v>30</v>
      </c>
      <c r="B9" s="213"/>
      <c r="C9" s="213"/>
      <c r="D9" s="213"/>
      <c r="E9" s="213"/>
      <c r="F9" s="213"/>
      <c r="G9" s="213"/>
      <c r="H9" s="213"/>
      <c r="I9" s="4">
        <v>2</v>
      </c>
      <c r="J9" s="12">
        <f>+RDG!J20</f>
        <v>39624975</v>
      </c>
      <c r="K9" s="12">
        <f>+RDG!K20</f>
        <v>37710917</v>
      </c>
    </row>
    <row r="10" spans="1:11" ht="12.75">
      <c r="A10" s="212" t="s">
        <v>31</v>
      </c>
      <c r="B10" s="213"/>
      <c r="C10" s="213"/>
      <c r="D10" s="213"/>
      <c r="E10" s="213"/>
      <c r="F10" s="213"/>
      <c r="G10" s="213"/>
      <c r="H10" s="213"/>
      <c r="I10" s="4">
        <v>3</v>
      </c>
      <c r="J10" s="12">
        <v>45916288</v>
      </c>
      <c r="K10" s="12"/>
    </row>
    <row r="11" spans="1:11" ht="12.75">
      <c r="A11" s="212" t="s">
        <v>32</v>
      </c>
      <c r="B11" s="213"/>
      <c r="C11" s="213"/>
      <c r="D11" s="213"/>
      <c r="E11" s="213"/>
      <c r="F11" s="213"/>
      <c r="G11" s="213"/>
      <c r="H11" s="213"/>
      <c r="I11" s="4">
        <v>4</v>
      </c>
      <c r="J11" s="12"/>
      <c r="K11" s="12"/>
    </row>
    <row r="12" spans="1:11" ht="12.75">
      <c r="A12" s="212" t="s">
        <v>33</v>
      </c>
      <c r="B12" s="213"/>
      <c r="C12" s="213"/>
      <c r="D12" s="213"/>
      <c r="E12" s="213"/>
      <c r="F12" s="213"/>
      <c r="G12" s="213"/>
      <c r="H12" s="213"/>
      <c r="I12" s="4">
        <v>5</v>
      </c>
      <c r="J12" s="12">
        <v>2202804</v>
      </c>
      <c r="K12" s="12">
        <v>3989010</v>
      </c>
    </row>
    <row r="13" spans="1:11" ht="12.75">
      <c r="A13" s="212" t="s">
        <v>37</v>
      </c>
      <c r="B13" s="213"/>
      <c r="C13" s="213"/>
      <c r="D13" s="213"/>
      <c r="E13" s="213"/>
      <c r="F13" s="213"/>
      <c r="G13" s="213"/>
      <c r="H13" s="213"/>
      <c r="I13" s="4">
        <v>6</v>
      </c>
      <c r="J13" s="12"/>
      <c r="K13" s="12">
        <v>447430</v>
      </c>
    </row>
    <row r="14" spans="1:11" ht="12.75">
      <c r="A14" s="196" t="s">
        <v>130</v>
      </c>
      <c r="B14" s="197"/>
      <c r="C14" s="197"/>
      <c r="D14" s="197"/>
      <c r="E14" s="197"/>
      <c r="F14" s="197"/>
      <c r="G14" s="197"/>
      <c r="H14" s="197"/>
      <c r="I14" s="4">
        <v>7</v>
      </c>
      <c r="J14" s="115">
        <f>SUM(J8:J13)</f>
        <v>142600210</v>
      </c>
      <c r="K14" s="109">
        <f>SUM(K8:K13)</f>
        <v>87362115</v>
      </c>
    </row>
    <row r="15" spans="1:11" ht="12.75">
      <c r="A15" s="212" t="s">
        <v>38</v>
      </c>
      <c r="B15" s="213"/>
      <c r="C15" s="213"/>
      <c r="D15" s="213"/>
      <c r="E15" s="213"/>
      <c r="F15" s="213"/>
      <c r="G15" s="213"/>
      <c r="H15" s="213"/>
      <c r="I15" s="4">
        <v>8</v>
      </c>
      <c r="J15" s="12"/>
      <c r="K15" s="12">
        <v>35073139</v>
      </c>
    </row>
    <row r="16" spans="1:11" ht="12.75">
      <c r="A16" s="212" t="s">
        <v>39</v>
      </c>
      <c r="B16" s="213"/>
      <c r="C16" s="213"/>
      <c r="D16" s="213"/>
      <c r="E16" s="213"/>
      <c r="F16" s="213"/>
      <c r="G16" s="213"/>
      <c r="H16" s="213"/>
      <c r="I16" s="4">
        <v>9</v>
      </c>
      <c r="J16" s="12">
        <v>26432754</v>
      </c>
      <c r="K16" s="12">
        <v>58797231</v>
      </c>
    </row>
    <row r="17" spans="1:14" ht="12.75">
      <c r="A17" s="212" t="s">
        <v>40</v>
      </c>
      <c r="B17" s="213"/>
      <c r="C17" s="213"/>
      <c r="D17" s="213"/>
      <c r="E17" s="213"/>
      <c r="F17" s="213"/>
      <c r="G17" s="213"/>
      <c r="H17" s="213"/>
      <c r="I17" s="4">
        <v>10</v>
      </c>
      <c r="J17" s="12"/>
      <c r="K17" s="12"/>
      <c r="N17" s="113"/>
    </row>
    <row r="18" spans="1:14" ht="12.75">
      <c r="A18" s="212" t="s">
        <v>41</v>
      </c>
      <c r="B18" s="213"/>
      <c r="C18" s="213"/>
      <c r="D18" s="213"/>
      <c r="E18" s="213"/>
      <c r="F18" s="213"/>
      <c r="G18" s="213"/>
      <c r="H18" s="213"/>
      <c r="I18" s="4">
        <v>11</v>
      </c>
      <c r="J18" s="12">
        <v>221178</v>
      </c>
      <c r="K18" s="12"/>
      <c r="N18" s="113"/>
    </row>
    <row r="19" spans="1:11" ht="12.75">
      <c r="A19" s="196" t="s">
        <v>131</v>
      </c>
      <c r="B19" s="197"/>
      <c r="C19" s="197"/>
      <c r="D19" s="197"/>
      <c r="E19" s="197"/>
      <c r="F19" s="197"/>
      <c r="G19" s="197"/>
      <c r="H19" s="197"/>
      <c r="I19" s="4">
        <v>12</v>
      </c>
      <c r="J19" s="115">
        <f>SUM(J15:J18)</f>
        <v>26653932</v>
      </c>
      <c r="K19" s="109">
        <f>SUM(K15:K18)</f>
        <v>93870370</v>
      </c>
    </row>
    <row r="20" spans="1:11" ht="12.75">
      <c r="A20" s="196" t="s">
        <v>25</v>
      </c>
      <c r="B20" s="197"/>
      <c r="C20" s="197"/>
      <c r="D20" s="197"/>
      <c r="E20" s="197"/>
      <c r="F20" s="197"/>
      <c r="G20" s="197"/>
      <c r="H20" s="197"/>
      <c r="I20" s="4">
        <v>13</v>
      </c>
      <c r="J20" s="115">
        <f>IF(J14&gt;J19,J14-J19,0)</f>
        <v>115946278</v>
      </c>
      <c r="K20" s="109">
        <f>IF(K14&gt;K19,K14-K19,0)</f>
        <v>0</v>
      </c>
    </row>
    <row r="21" spans="1:11" ht="12.75">
      <c r="A21" s="196" t="s">
        <v>26</v>
      </c>
      <c r="B21" s="197"/>
      <c r="C21" s="197"/>
      <c r="D21" s="197"/>
      <c r="E21" s="197"/>
      <c r="F21" s="197"/>
      <c r="G21" s="197"/>
      <c r="H21" s="197"/>
      <c r="I21" s="4">
        <v>14</v>
      </c>
      <c r="J21" s="115">
        <f>IF(J19&gt;J14,J19-J14,0)</f>
        <v>0</v>
      </c>
      <c r="K21" s="109">
        <f>IF(K19&gt;K14,K19-K14,0)</f>
        <v>6508255</v>
      </c>
    </row>
    <row r="22" spans="1:11" ht="12.75">
      <c r="A22" s="256" t="s">
        <v>132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</row>
    <row r="23" spans="1:11" ht="12.75">
      <c r="A23" s="212" t="s">
        <v>146</v>
      </c>
      <c r="B23" s="213"/>
      <c r="C23" s="213"/>
      <c r="D23" s="213"/>
      <c r="E23" s="213"/>
      <c r="F23" s="213"/>
      <c r="G23" s="213"/>
      <c r="H23" s="213"/>
      <c r="I23" s="4">
        <v>15</v>
      </c>
      <c r="J23" s="12"/>
      <c r="K23" s="12"/>
    </row>
    <row r="24" spans="1:11" ht="12.75">
      <c r="A24" s="212" t="s">
        <v>147</v>
      </c>
      <c r="B24" s="213"/>
      <c r="C24" s="213"/>
      <c r="D24" s="213"/>
      <c r="E24" s="213"/>
      <c r="F24" s="213"/>
      <c r="G24" s="213"/>
      <c r="H24" s="213"/>
      <c r="I24" s="4">
        <v>16</v>
      </c>
      <c r="J24" s="12">
        <v>12075000</v>
      </c>
      <c r="K24" s="12"/>
    </row>
    <row r="25" spans="1:11" ht="12.75">
      <c r="A25" s="212" t="s">
        <v>148</v>
      </c>
      <c r="B25" s="213"/>
      <c r="C25" s="213"/>
      <c r="D25" s="213"/>
      <c r="E25" s="213"/>
      <c r="F25" s="213"/>
      <c r="G25" s="213"/>
      <c r="H25" s="213"/>
      <c r="I25" s="4">
        <v>17</v>
      </c>
      <c r="J25" s="12">
        <v>5594193</v>
      </c>
      <c r="K25" s="12">
        <v>4526322</v>
      </c>
    </row>
    <row r="26" spans="1:11" ht="12.75">
      <c r="A26" s="212" t="s">
        <v>149</v>
      </c>
      <c r="B26" s="213"/>
      <c r="C26" s="213"/>
      <c r="D26" s="213"/>
      <c r="E26" s="213"/>
      <c r="F26" s="213"/>
      <c r="G26" s="213"/>
      <c r="H26" s="213"/>
      <c r="I26" s="4">
        <v>18</v>
      </c>
      <c r="J26" s="12">
        <v>17007211</v>
      </c>
      <c r="K26" s="12">
        <v>36593971</v>
      </c>
    </row>
    <row r="27" spans="1:11" ht="12.75">
      <c r="A27" s="212" t="s">
        <v>150</v>
      </c>
      <c r="B27" s="213"/>
      <c r="C27" s="213"/>
      <c r="D27" s="213"/>
      <c r="E27" s="213"/>
      <c r="F27" s="213"/>
      <c r="G27" s="213"/>
      <c r="H27" s="213"/>
      <c r="I27" s="4">
        <v>19</v>
      </c>
      <c r="J27" s="12"/>
      <c r="K27" s="12"/>
    </row>
    <row r="28" spans="1:11" ht="12.75">
      <c r="A28" s="196" t="s">
        <v>136</v>
      </c>
      <c r="B28" s="197"/>
      <c r="C28" s="197"/>
      <c r="D28" s="197"/>
      <c r="E28" s="197"/>
      <c r="F28" s="197"/>
      <c r="G28" s="197"/>
      <c r="H28" s="197"/>
      <c r="I28" s="4">
        <v>20</v>
      </c>
      <c r="J28" s="115">
        <f>SUM(J23:J27)</f>
        <v>34676404</v>
      </c>
      <c r="K28" s="109">
        <f>SUM(K23:K27)</f>
        <v>41120293</v>
      </c>
    </row>
    <row r="29" spans="1:11" ht="12.75">
      <c r="A29" s="212" t="s">
        <v>100</v>
      </c>
      <c r="B29" s="213"/>
      <c r="C29" s="213"/>
      <c r="D29" s="213"/>
      <c r="E29" s="213"/>
      <c r="F29" s="213"/>
      <c r="G29" s="213"/>
      <c r="H29" s="213"/>
      <c r="I29" s="4">
        <v>21</v>
      </c>
      <c r="J29" s="12">
        <v>19698785</v>
      </c>
      <c r="K29" s="12">
        <v>40916888</v>
      </c>
    </row>
    <row r="30" spans="1:15" ht="12.75">
      <c r="A30" s="212" t="s">
        <v>101</v>
      </c>
      <c r="B30" s="213"/>
      <c r="C30" s="213"/>
      <c r="D30" s="213"/>
      <c r="E30" s="213"/>
      <c r="F30" s="213"/>
      <c r="G30" s="213"/>
      <c r="H30" s="213"/>
      <c r="I30" s="4">
        <v>22</v>
      </c>
      <c r="J30" s="12">
        <v>19029</v>
      </c>
      <c r="K30" s="12"/>
      <c r="O30" s="112"/>
    </row>
    <row r="31" spans="1:11" ht="12.75">
      <c r="A31" s="212" t="s">
        <v>8</v>
      </c>
      <c r="B31" s="213"/>
      <c r="C31" s="213"/>
      <c r="D31" s="213"/>
      <c r="E31" s="213"/>
      <c r="F31" s="213"/>
      <c r="G31" s="213"/>
      <c r="H31" s="213"/>
      <c r="I31" s="4">
        <v>23</v>
      </c>
      <c r="J31" s="12"/>
      <c r="K31" s="12"/>
    </row>
    <row r="32" spans="1:11" ht="12.75">
      <c r="A32" s="196" t="s">
        <v>2</v>
      </c>
      <c r="B32" s="197"/>
      <c r="C32" s="197"/>
      <c r="D32" s="197"/>
      <c r="E32" s="197"/>
      <c r="F32" s="197"/>
      <c r="G32" s="197"/>
      <c r="H32" s="197"/>
      <c r="I32" s="4">
        <v>24</v>
      </c>
      <c r="J32" s="115">
        <f>SUM(J29:J31)</f>
        <v>19717814</v>
      </c>
      <c r="K32" s="109">
        <f>SUM(K29:K31)</f>
        <v>40916888</v>
      </c>
    </row>
    <row r="33" spans="1:15" ht="12.75">
      <c r="A33" s="196" t="s">
        <v>27</v>
      </c>
      <c r="B33" s="197"/>
      <c r="C33" s="197"/>
      <c r="D33" s="197"/>
      <c r="E33" s="197"/>
      <c r="F33" s="197"/>
      <c r="G33" s="197"/>
      <c r="H33" s="197"/>
      <c r="I33" s="4">
        <v>25</v>
      </c>
      <c r="J33" s="115">
        <f>IF(J28&gt;J32,J28-J32,0)</f>
        <v>14958590</v>
      </c>
      <c r="K33" s="109">
        <f>IF(K28&gt;K32,K28-K32,0)</f>
        <v>203405</v>
      </c>
      <c r="O33" s="112"/>
    </row>
    <row r="34" spans="1:11" ht="12.75">
      <c r="A34" s="196" t="s">
        <v>28</v>
      </c>
      <c r="B34" s="197"/>
      <c r="C34" s="197"/>
      <c r="D34" s="197"/>
      <c r="E34" s="197"/>
      <c r="F34" s="197"/>
      <c r="G34" s="197"/>
      <c r="H34" s="197"/>
      <c r="I34" s="4">
        <v>26</v>
      </c>
      <c r="J34" s="115">
        <f>IF(J32&gt;J28,J32-J28,0)</f>
        <v>0</v>
      </c>
      <c r="K34" s="109">
        <f>IF(K32&gt;K28,K32-K28,0)</f>
        <v>0</v>
      </c>
    </row>
    <row r="35" spans="1:11" ht="12.75">
      <c r="A35" s="256" t="s">
        <v>133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</row>
    <row r="36" spans="1:11" ht="12.75">
      <c r="A36" s="212" t="s">
        <v>142</v>
      </c>
      <c r="B36" s="213"/>
      <c r="C36" s="213"/>
      <c r="D36" s="213"/>
      <c r="E36" s="213"/>
      <c r="F36" s="213"/>
      <c r="G36" s="213"/>
      <c r="H36" s="213"/>
      <c r="I36" s="4">
        <v>27</v>
      </c>
      <c r="J36" s="12"/>
      <c r="K36" s="12"/>
    </row>
    <row r="37" spans="1:11" ht="12.75">
      <c r="A37" s="212" t="s">
        <v>18</v>
      </c>
      <c r="B37" s="213"/>
      <c r="C37" s="213"/>
      <c r="D37" s="213"/>
      <c r="E37" s="213"/>
      <c r="F37" s="213"/>
      <c r="G37" s="213"/>
      <c r="H37" s="213"/>
      <c r="I37" s="4">
        <v>28</v>
      </c>
      <c r="J37" s="12">
        <v>7470566</v>
      </c>
      <c r="K37" s="12">
        <v>109648390</v>
      </c>
    </row>
    <row r="38" spans="1:11" ht="12.75">
      <c r="A38" s="212" t="s">
        <v>19</v>
      </c>
      <c r="B38" s="213"/>
      <c r="C38" s="213"/>
      <c r="D38" s="213"/>
      <c r="E38" s="213"/>
      <c r="F38" s="213"/>
      <c r="G38" s="213"/>
      <c r="H38" s="213"/>
      <c r="I38" s="4">
        <v>29</v>
      </c>
      <c r="J38" s="12"/>
      <c r="K38" s="12"/>
    </row>
    <row r="39" spans="1:11" ht="12.75">
      <c r="A39" s="196" t="s">
        <v>54</v>
      </c>
      <c r="B39" s="197"/>
      <c r="C39" s="197"/>
      <c r="D39" s="197"/>
      <c r="E39" s="197"/>
      <c r="F39" s="197"/>
      <c r="G39" s="197"/>
      <c r="H39" s="197"/>
      <c r="I39" s="4">
        <v>30</v>
      </c>
      <c r="J39" s="115">
        <f>SUM(J36:J38)</f>
        <v>7470566</v>
      </c>
      <c r="K39" s="109">
        <f>SUM(K36:K38)</f>
        <v>109648390</v>
      </c>
    </row>
    <row r="40" spans="1:11" ht="12.75">
      <c r="A40" s="212" t="s">
        <v>20</v>
      </c>
      <c r="B40" s="213"/>
      <c r="C40" s="213"/>
      <c r="D40" s="213"/>
      <c r="E40" s="213"/>
      <c r="F40" s="213"/>
      <c r="G40" s="213"/>
      <c r="H40" s="213"/>
      <c r="I40" s="4">
        <v>31</v>
      </c>
      <c r="J40" s="12">
        <v>12989083</v>
      </c>
      <c r="K40" s="12">
        <v>20471302</v>
      </c>
    </row>
    <row r="41" spans="1:11" ht="12.75">
      <c r="A41" s="212" t="s">
        <v>21</v>
      </c>
      <c r="B41" s="213"/>
      <c r="C41" s="213"/>
      <c r="D41" s="213"/>
      <c r="E41" s="213"/>
      <c r="F41" s="213"/>
      <c r="G41" s="213"/>
      <c r="H41" s="213"/>
      <c r="I41" s="4">
        <v>32</v>
      </c>
      <c r="J41" s="12">
        <v>30597630</v>
      </c>
      <c r="K41" s="12">
        <v>33849849</v>
      </c>
    </row>
    <row r="42" spans="1:11" ht="12.75">
      <c r="A42" s="212" t="s">
        <v>22</v>
      </c>
      <c r="B42" s="213"/>
      <c r="C42" s="213"/>
      <c r="D42" s="213"/>
      <c r="E42" s="213"/>
      <c r="F42" s="213"/>
      <c r="G42" s="213"/>
      <c r="H42" s="213"/>
      <c r="I42" s="4">
        <v>33</v>
      </c>
      <c r="J42" s="12">
        <v>39562913</v>
      </c>
      <c r="K42" s="12">
        <v>5593361</v>
      </c>
    </row>
    <row r="43" spans="1:11" ht="12.75">
      <c r="A43" s="212" t="s">
        <v>23</v>
      </c>
      <c r="B43" s="213"/>
      <c r="C43" s="213"/>
      <c r="D43" s="213"/>
      <c r="E43" s="213"/>
      <c r="F43" s="213"/>
      <c r="G43" s="213"/>
      <c r="H43" s="213"/>
      <c r="I43" s="4">
        <v>34</v>
      </c>
      <c r="J43" s="12"/>
      <c r="K43" s="12">
        <v>3955712</v>
      </c>
    </row>
    <row r="44" spans="1:11" ht="12.75">
      <c r="A44" s="212" t="s">
        <v>24</v>
      </c>
      <c r="B44" s="213"/>
      <c r="C44" s="213"/>
      <c r="D44" s="213"/>
      <c r="E44" s="213"/>
      <c r="F44" s="213"/>
      <c r="G44" s="213"/>
      <c r="H44" s="213"/>
      <c r="I44" s="4">
        <v>35</v>
      </c>
      <c r="J44" s="12">
        <v>57267000</v>
      </c>
      <c r="K44" s="12">
        <v>34307406</v>
      </c>
    </row>
    <row r="45" spans="1:11" ht="12.75">
      <c r="A45" s="196" t="s">
        <v>55</v>
      </c>
      <c r="B45" s="197"/>
      <c r="C45" s="197"/>
      <c r="D45" s="197"/>
      <c r="E45" s="197"/>
      <c r="F45" s="197"/>
      <c r="G45" s="197"/>
      <c r="H45" s="197"/>
      <c r="I45" s="4">
        <v>36</v>
      </c>
      <c r="J45" s="115">
        <f>SUM(J40:J44)</f>
        <v>140416626</v>
      </c>
      <c r="K45" s="109">
        <f>SUM(K40:K44)</f>
        <v>98177630</v>
      </c>
    </row>
    <row r="46" spans="1:11" ht="12.75">
      <c r="A46" s="196" t="s">
        <v>9</v>
      </c>
      <c r="B46" s="197"/>
      <c r="C46" s="197"/>
      <c r="D46" s="197"/>
      <c r="E46" s="197"/>
      <c r="F46" s="197"/>
      <c r="G46" s="197"/>
      <c r="H46" s="197"/>
      <c r="I46" s="4">
        <v>37</v>
      </c>
      <c r="J46" s="115">
        <f>IF(J39&gt;J45,J39-J45,0)</f>
        <v>0</v>
      </c>
      <c r="K46" s="109">
        <f>IF(K39&gt;K45,K39-K45,0)</f>
        <v>11470760</v>
      </c>
    </row>
    <row r="47" spans="1:14" ht="12.75">
      <c r="A47" s="196" t="s">
        <v>10</v>
      </c>
      <c r="B47" s="197"/>
      <c r="C47" s="197"/>
      <c r="D47" s="197"/>
      <c r="E47" s="197"/>
      <c r="F47" s="197"/>
      <c r="G47" s="197"/>
      <c r="H47" s="197"/>
      <c r="I47" s="4">
        <v>38</v>
      </c>
      <c r="J47" s="115">
        <f>IF(J45&gt;J39,J45-J39,0)</f>
        <v>132946060</v>
      </c>
      <c r="K47" s="109">
        <f>IF(K45&gt;K39,K45-K39,0)</f>
        <v>0</v>
      </c>
      <c r="N47" s="113"/>
    </row>
    <row r="48" spans="1:14" ht="12.75">
      <c r="A48" s="212" t="s">
        <v>56</v>
      </c>
      <c r="B48" s="213"/>
      <c r="C48" s="213"/>
      <c r="D48" s="213"/>
      <c r="E48" s="213"/>
      <c r="F48" s="213"/>
      <c r="G48" s="213"/>
      <c r="H48" s="213"/>
      <c r="I48" s="4">
        <v>39</v>
      </c>
      <c r="J48" s="8">
        <f>IF(J20-J21+J33-J34+J46-J47&gt;0,J20-J21+J33-J34+J46-J47,0)</f>
        <v>0</v>
      </c>
      <c r="K48" s="11">
        <f>IF(K20-K21+K33-K34+K46-K47&gt;0,K20-K21+K33-K34+K46-K47,0)</f>
        <v>5165910</v>
      </c>
      <c r="N48" s="113"/>
    </row>
    <row r="49" spans="1:14" ht="12.75">
      <c r="A49" s="212" t="s">
        <v>57</v>
      </c>
      <c r="B49" s="213"/>
      <c r="C49" s="213"/>
      <c r="D49" s="213"/>
      <c r="E49" s="213"/>
      <c r="F49" s="213"/>
      <c r="G49" s="213"/>
      <c r="H49" s="213"/>
      <c r="I49" s="4">
        <v>40</v>
      </c>
      <c r="J49" s="8">
        <f>IF(J21-J20+J34-J33+J47-J46&gt;0,J21-J20+J34-J33+J47-J46,0)</f>
        <v>2041192</v>
      </c>
      <c r="K49" s="11">
        <f>IF(K21-K20+K34-K33+K47-K46&gt;0,K21-K20+K34-K33+K47-K46,0)</f>
        <v>0</v>
      </c>
      <c r="N49" s="113"/>
    </row>
    <row r="50" spans="1:11" ht="12.75">
      <c r="A50" s="212" t="s">
        <v>134</v>
      </c>
      <c r="B50" s="213"/>
      <c r="C50" s="213"/>
      <c r="D50" s="213"/>
      <c r="E50" s="213"/>
      <c r="F50" s="213"/>
      <c r="G50" s="213"/>
      <c r="H50" s="213"/>
      <c r="I50" s="4">
        <v>41</v>
      </c>
      <c r="J50" s="12">
        <v>3228873</v>
      </c>
      <c r="K50" s="12">
        <v>1187681</v>
      </c>
    </row>
    <row r="51" spans="1:12" ht="12.75">
      <c r="A51" s="212" t="s">
        <v>143</v>
      </c>
      <c r="B51" s="213"/>
      <c r="C51" s="213"/>
      <c r="D51" s="213"/>
      <c r="E51" s="213"/>
      <c r="F51" s="213"/>
      <c r="G51" s="213"/>
      <c r="H51" s="213"/>
      <c r="I51" s="4">
        <v>42</v>
      </c>
      <c r="J51" s="12"/>
      <c r="K51" s="12">
        <v>5165910</v>
      </c>
      <c r="L51" s="112"/>
    </row>
    <row r="52" spans="1:11" ht="12.75">
      <c r="A52" s="212" t="s">
        <v>144</v>
      </c>
      <c r="B52" s="213"/>
      <c r="C52" s="213"/>
      <c r="D52" s="213"/>
      <c r="E52" s="213"/>
      <c r="F52" s="213"/>
      <c r="G52" s="213"/>
      <c r="H52" s="213"/>
      <c r="I52" s="4">
        <v>43</v>
      </c>
      <c r="J52" s="12">
        <v>2041192</v>
      </c>
      <c r="K52" s="12"/>
    </row>
    <row r="53" spans="1:12" ht="12.75">
      <c r="A53" s="215" t="s">
        <v>145</v>
      </c>
      <c r="B53" s="216"/>
      <c r="C53" s="216"/>
      <c r="D53" s="216"/>
      <c r="E53" s="216"/>
      <c r="F53" s="216"/>
      <c r="G53" s="216"/>
      <c r="H53" s="216"/>
      <c r="I53" s="7">
        <v>44</v>
      </c>
      <c r="J53" s="9">
        <f>J50+J51-J52</f>
        <v>1187681</v>
      </c>
      <c r="K53" s="15">
        <f>K50+K51-K52</f>
        <v>6353591</v>
      </c>
      <c r="L53" s="112"/>
    </row>
    <row r="54" ht="12.75">
      <c r="K54" s="112"/>
    </row>
  </sheetData>
  <sheetProtection/>
  <mergeCells count="53">
    <mergeCell ref="A5:H5"/>
    <mergeCell ref="A6:H6"/>
    <mergeCell ref="A7:K7"/>
    <mergeCell ref="A1:J1"/>
    <mergeCell ref="K1:K2"/>
    <mergeCell ref="A2:J2"/>
    <mergeCell ref="A4:K4"/>
    <mergeCell ref="A28:H28"/>
    <mergeCell ref="A13:H13"/>
    <mergeCell ref="A14:H14"/>
    <mergeCell ref="A15:H15"/>
    <mergeCell ref="A16:H16"/>
    <mergeCell ref="A17:H17"/>
    <mergeCell ref="A22:K22"/>
    <mergeCell ref="A23:H23"/>
    <mergeCell ref="A21:H21"/>
    <mergeCell ref="A24:H24"/>
    <mergeCell ref="A12:H12"/>
    <mergeCell ref="A18:H18"/>
    <mergeCell ref="A19:H19"/>
    <mergeCell ref="A20:H20"/>
    <mergeCell ref="A8:H8"/>
    <mergeCell ref="A9:H9"/>
    <mergeCell ref="A10:H10"/>
    <mergeCell ref="A11:H11"/>
    <mergeCell ref="A25:H25"/>
    <mergeCell ref="A26:H26"/>
    <mergeCell ref="A43:H43"/>
    <mergeCell ref="A29:H29"/>
    <mergeCell ref="A30:H30"/>
    <mergeCell ref="A31:H31"/>
    <mergeCell ref="A32:H32"/>
    <mergeCell ref="A33:H33"/>
    <mergeCell ref="A27:H27"/>
    <mergeCell ref="A41:H41"/>
    <mergeCell ref="A34:H34"/>
    <mergeCell ref="A48:H48"/>
    <mergeCell ref="A35:K35"/>
    <mergeCell ref="A36:H36"/>
    <mergeCell ref="A37:H37"/>
    <mergeCell ref="A38:H38"/>
    <mergeCell ref="A39:H39"/>
    <mergeCell ref="A40:H40"/>
    <mergeCell ref="A44:H44"/>
    <mergeCell ref="A42:H42"/>
    <mergeCell ref="A45:H45"/>
    <mergeCell ref="A46:H46"/>
    <mergeCell ref="A53:H53"/>
    <mergeCell ref="A49:H49"/>
    <mergeCell ref="A50:H50"/>
    <mergeCell ref="A51:H51"/>
    <mergeCell ref="A52:H52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36:K38 J29:K31 J23:K27 J15:K18 J50:K52 J40:K44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K15" sqref="K15"/>
    </sheetView>
  </sheetViews>
  <sheetFormatPr defaultColWidth="9.140625" defaultRowHeight="12.75"/>
  <cols>
    <col min="1" max="4" width="9.140625" style="82" customWidth="1"/>
    <col min="5" max="5" width="10.140625" style="82" bestFit="1" customWidth="1"/>
    <col min="6" max="9" width="9.140625" style="82" customWidth="1"/>
    <col min="10" max="11" width="10.7109375" style="82" customWidth="1"/>
    <col min="12" max="16384" width="9.140625" style="82" customWidth="1"/>
  </cols>
  <sheetData>
    <row r="1" spans="1:12" ht="15.75" customHeight="1">
      <c r="A1" s="289" t="s">
        <v>240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81"/>
    </row>
    <row r="2" spans="1:12" ht="15.75">
      <c r="A2" s="79"/>
      <c r="B2" s="80"/>
      <c r="C2" s="273" t="s">
        <v>241</v>
      </c>
      <c r="D2" s="273"/>
      <c r="E2" s="119">
        <v>40909</v>
      </c>
      <c r="F2" s="83" t="s">
        <v>208</v>
      </c>
      <c r="G2" s="274">
        <v>41274</v>
      </c>
      <c r="H2" s="275"/>
      <c r="I2" s="80"/>
      <c r="J2" s="80"/>
      <c r="K2" s="80"/>
      <c r="L2" s="84"/>
    </row>
    <row r="3" spans="1:12" ht="15.75">
      <c r="A3" s="79"/>
      <c r="B3" s="80"/>
      <c r="C3" s="83"/>
      <c r="D3" s="83"/>
      <c r="E3" s="83"/>
      <c r="F3" s="83"/>
      <c r="G3" s="83"/>
      <c r="H3" s="99"/>
      <c r="I3" s="80"/>
      <c r="J3" s="80"/>
      <c r="K3" s="80"/>
      <c r="L3" s="84"/>
    </row>
    <row r="4" spans="1:11" ht="12.75">
      <c r="A4" s="278" t="s">
        <v>284</v>
      </c>
      <c r="B4" s="279"/>
      <c r="C4" s="279"/>
      <c r="D4" s="279"/>
      <c r="E4" s="279"/>
      <c r="F4" s="279"/>
      <c r="G4" s="279"/>
      <c r="H4" s="279"/>
      <c r="I4" s="279"/>
      <c r="J4" s="279"/>
      <c r="K4" s="280"/>
    </row>
    <row r="5" spans="1:11" ht="24" thickBot="1">
      <c r="A5" s="276" t="s">
        <v>45</v>
      </c>
      <c r="B5" s="276"/>
      <c r="C5" s="276"/>
      <c r="D5" s="276"/>
      <c r="E5" s="276"/>
      <c r="F5" s="276"/>
      <c r="G5" s="276"/>
      <c r="H5" s="276"/>
      <c r="I5" s="85" t="s">
        <v>264</v>
      </c>
      <c r="J5" s="86" t="s">
        <v>123</v>
      </c>
      <c r="K5" s="86" t="s">
        <v>124</v>
      </c>
    </row>
    <row r="6" spans="1:11" ht="12.75">
      <c r="A6" s="277">
        <v>1</v>
      </c>
      <c r="B6" s="277"/>
      <c r="C6" s="277"/>
      <c r="D6" s="277"/>
      <c r="E6" s="277"/>
      <c r="F6" s="277"/>
      <c r="G6" s="277"/>
      <c r="H6" s="277"/>
      <c r="I6" s="88">
        <v>2</v>
      </c>
      <c r="J6" s="87" t="s">
        <v>242</v>
      </c>
      <c r="K6" s="87" t="s">
        <v>243</v>
      </c>
    </row>
    <row r="7" spans="1:11" ht="12.75">
      <c r="A7" s="271" t="s">
        <v>244</v>
      </c>
      <c r="B7" s="272"/>
      <c r="C7" s="272"/>
      <c r="D7" s="272"/>
      <c r="E7" s="272"/>
      <c r="F7" s="272"/>
      <c r="G7" s="272"/>
      <c r="H7" s="272"/>
      <c r="I7" s="89">
        <v>1</v>
      </c>
      <c r="J7" s="90">
        <f>+Bilanca!J71</f>
        <v>419958400</v>
      </c>
      <c r="K7" s="90">
        <f>+Bilanca!K71</f>
        <v>419958400</v>
      </c>
    </row>
    <row r="8" spans="1:11" ht="12.75">
      <c r="A8" s="271" t="s">
        <v>245</v>
      </c>
      <c r="B8" s="272"/>
      <c r="C8" s="272"/>
      <c r="D8" s="272"/>
      <c r="E8" s="272"/>
      <c r="F8" s="272"/>
      <c r="G8" s="272"/>
      <c r="H8" s="272"/>
      <c r="I8" s="89">
        <v>2</v>
      </c>
      <c r="J8" s="91">
        <f>+Bilanca!J72</f>
        <v>183075797</v>
      </c>
      <c r="K8" s="91">
        <f>+Bilanca!K72</f>
        <v>183075797</v>
      </c>
    </row>
    <row r="9" spans="1:11" ht="12.75">
      <c r="A9" s="271" t="s">
        <v>246</v>
      </c>
      <c r="B9" s="272"/>
      <c r="C9" s="272"/>
      <c r="D9" s="272"/>
      <c r="E9" s="272"/>
      <c r="F9" s="272"/>
      <c r="G9" s="272"/>
      <c r="H9" s="272"/>
      <c r="I9" s="89">
        <v>3</v>
      </c>
      <c r="J9" s="91">
        <f>+Bilanca!J73</f>
        <v>6801736</v>
      </c>
      <c r="K9" s="91">
        <f>+Bilanca!K73</f>
        <v>20821750</v>
      </c>
    </row>
    <row r="10" spans="1:11" ht="12.75">
      <c r="A10" s="271" t="s">
        <v>247</v>
      </c>
      <c r="B10" s="272"/>
      <c r="C10" s="272"/>
      <c r="D10" s="272"/>
      <c r="E10" s="272"/>
      <c r="F10" s="272"/>
      <c r="G10" s="272"/>
      <c r="H10" s="272"/>
      <c r="I10" s="89">
        <v>4</v>
      </c>
      <c r="J10" s="91"/>
      <c r="K10" s="91"/>
    </row>
    <row r="11" spans="1:11" ht="12.75">
      <c r="A11" s="271" t="s">
        <v>248</v>
      </c>
      <c r="B11" s="272"/>
      <c r="C11" s="272"/>
      <c r="D11" s="272"/>
      <c r="E11" s="272"/>
      <c r="F11" s="272"/>
      <c r="G11" s="272"/>
      <c r="H11" s="272"/>
      <c r="I11" s="89">
        <v>5</v>
      </c>
      <c r="J11" s="91">
        <f>+Bilanca!J83</f>
        <v>51835702</v>
      </c>
      <c r="K11" s="91">
        <f>+Bilanca!K83</f>
        <v>44767328</v>
      </c>
    </row>
    <row r="12" spans="1:11" ht="12.75">
      <c r="A12" s="271" t="s">
        <v>249</v>
      </c>
      <c r="B12" s="272"/>
      <c r="C12" s="272"/>
      <c r="D12" s="272"/>
      <c r="E12" s="272"/>
      <c r="F12" s="272"/>
      <c r="G12" s="272"/>
      <c r="H12" s="272"/>
      <c r="I12" s="89">
        <v>6</v>
      </c>
      <c r="J12" s="91"/>
      <c r="K12" s="91"/>
    </row>
    <row r="13" spans="1:11" ht="12.75">
      <c r="A13" s="271" t="s">
        <v>250</v>
      </c>
      <c r="B13" s="272"/>
      <c r="C13" s="272"/>
      <c r="D13" s="272"/>
      <c r="E13" s="272"/>
      <c r="F13" s="272"/>
      <c r="G13" s="272"/>
      <c r="H13" s="272"/>
      <c r="I13" s="89">
        <v>7</v>
      </c>
      <c r="J13" s="91"/>
      <c r="K13" s="91"/>
    </row>
    <row r="14" spans="1:11" ht="12.75">
      <c r="A14" s="271" t="s">
        <v>251</v>
      </c>
      <c r="B14" s="272"/>
      <c r="C14" s="272"/>
      <c r="D14" s="272"/>
      <c r="E14" s="272"/>
      <c r="F14" s="272"/>
      <c r="G14" s="272"/>
      <c r="H14" s="272"/>
      <c r="I14" s="89">
        <v>8</v>
      </c>
      <c r="J14" s="91"/>
      <c r="K14" s="91"/>
    </row>
    <row r="15" spans="1:11" ht="12.75">
      <c r="A15" s="271" t="s">
        <v>252</v>
      </c>
      <c r="B15" s="272"/>
      <c r="C15" s="272"/>
      <c r="D15" s="272"/>
      <c r="E15" s="272"/>
      <c r="F15" s="272"/>
      <c r="G15" s="272"/>
      <c r="H15" s="272"/>
      <c r="I15" s="89">
        <v>9</v>
      </c>
      <c r="J15" s="91">
        <f>+Bilanca!J79</f>
        <v>10185353</v>
      </c>
      <c r="K15" s="91">
        <f>+Bilanca!K79</f>
        <v>10185353</v>
      </c>
    </row>
    <row r="16" spans="1:11" ht="12.75">
      <c r="A16" s="285" t="s">
        <v>253</v>
      </c>
      <c r="B16" s="286"/>
      <c r="C16" s="286"/>
      <c r="D16" s="286"/>
      <c r="E16" s="286"/>
      <c r="F16" s="286"/>
      <c r="G16" s="286"/>
      <c r="H16" s="286"/>
      <c r="I16" s="89">
        <v>10</v>
      </c>
      <c r="J16" s="109">
        <f>SUM(J7:J15)</f>
        <v>671856988</v>
      </c>
      <c r="K16" s="109">
        <f>SUM(K7:K15)</f>
        <v>678808628</v>
      </c>
    </row>
    <row r="17" spans="1:11" ht="12.75">
      <c r="A17" s="271" t="s">
        <v>254</v>
      </c>
      <c r="B17" s="272"/>
      <c r="C17" s="272"/>
      <c r="D17" s="272"/>
      <c r="E17" s="272"/>
      <c r="F17" s="272"/>
      <c r="G17" s="272"/>
      <c r="H17" s="272"/>
      <c r="I17" s="89">
        <v>11</v>
      </c>
      <c r="J17" s="91"/>
      <c r="K17" s="91"/>
    </row>
    <row r="18" spans="1:11" ht="12.75">
      <c r="A18" s="271" t="s">
        <v>255</v>
      </c>
      <c r="B18" s="272"/>
      <c r="C18" s="272"/>
      <c r="D18" s="272"/>
      <c r="E18" s="272"/>
      <c r="F18" s="272"/>
      <c r="G18" s="272"/>
      <c r="H18" s="272"/>
      <c r="I18" s="89">
        <v>12</v>
      </c>
      <c r="J18" s="91"/>
      <c r="K18" s="91"/>
    </row>
    <row r="19" spans="1:11" ht="12.75">
      <c r="A19" s="271" t="s">
        <v>256</v>
      </c>
      <c r="B19" s="272"/>
      <c r="C19" s="272"/>
      <c r="D19" s="272"/>
      <c r="E19" s="272"/>
      <c r="F19" s="272"/>
      <c r="G19" s="272"/>
      <c r="H19" s="272"/>
      <c r="I19" s="89">
        <v>13</v>
      </c>
      <c r="J19" s="91"/>
      <c r="K19" s="91"/>
    </row>
    <row r="20" spans="1:11" ht="12.75">
      <c r="A20" s="271" t="s">
        <v>257</v>
      </c>
      <c r="B20" s="272"/>
      <c r="C20" s="272"/>
      <c r="D20" s="272"/>
      <c r="E20" s="272"/>
      <c r="F20" s="272"/>
      <c r="G20" s="272"/>
      <c r="H20" s="272"/>
      <c r="I20" s="89">
        <v>14</v>
      </c>
      <c r="J20" s="91"/>
      <c r="K20" s="91"/>
    </row>
    <row r="21" spans="1:11" ht="12.75">
      <c r="A21" s="271" t="s">
        <v>258</v>
      </c>
      <c r="B21" s="272"/>
      <c r="C21" s="272"/>
      <c r="D21" s="272"/>
      <c r="E21" s="272"/>
      <c r="F21" s="272"/>
      <c r="G21" s="272"/>
      <c r="H21" s="272"/>
      <c r="I21" s="89">
        <v>15</v>
      </c>
      <c r="J21" s="91"/>
      <c r="K21" s="91"/>
    </row>
    <row r="22" spans="1:11" ht="12.75">
      <c r="A22" s="271" t="s">
        <v>259</v>
      </c>
      <c r="B22" s="272"/>
      <c r="C22" s="272"/>
      <c r="D22" s="272"/>
      <c r="E22" s="272"/>
      <c r="F22" s="272"/>
      <c r="G22" s="272"/>
      <c r="H22" s="272"/>
      <c r="I22" s="89">
        <v>16</v>
      </c>
      <c r="J22" s="91"/>
      <c r="K22" s="91"/>
    </row>
    <row r="23" spans="1:11" ht="12.75">
      <c r="A23" s="285" t="s">
        <v>260</v>
      </c>
      <c r="B23" s="286"/>
      <c r="C23" s="286"/>
      <c r="D23" s="286"/>
      <c r="E23" s="286"/>
      <c r="F23" s="286"/>
      <c r="G23" s="286"/>
      <c r="H23" s="286"/>
      <c r="I23" s="89">
        <v>17</v>
      </c>
      <c r="J23" s="116">
        <f>SUM(J17:J22)</f>
        <v>0</v>
      </c>
      <c r="K23" s="116">
        <f>SUM(K17:K22)</f>
        <v>0</v>
      </c>
    </row>
    <row r="24" spans="1:11" ht="12.75">
      <c r="A24" s="291"/>
      <c r="B24" s="292"/>
      <c r="C24" s="292"/>
      <c r="D24" s="292"/>
      <c r="E24" s="292"/>
      <c r="F24" s="292"/>
      <c r="G24" s="292"/>
      <c r="H24" s="292"/>
      <c r="I24" s="293"/>
      <c r="J24" s="293"/>
      <c r="K24" s="294"/>
    </row>
    <row r="25" spans="1:11" ht="12.75">
      <c r="A25" s="281" t="s">
        <v>261</v>
      </c>
      <c r="B25" s="282"/>
      <c r="C25" s="282"/>
      <c r="D25" s="282"/>
      <c r="E25" s="282"/>
      <c r="F25" s="282"/>
      <c r="G25" s="282"/>
      <c r="H25" s="282"/>
      <c r="I25" s="93">
        <v>18</v>
      </c>
      <c r="J25" s="90"/>
      <c r="K25" s="90"/>
    </row>
    <row r="26" spans="1:11" ht="12.75" customHeight="1">
      <c r="A26" s="283" t="s">
        <v>262</v>
      </c>
      <c r="B26" s="284"/>
      <c r="C26" s="284"/>
      <c r="D26" s="284"/>
      <c r="E26" s="284"/>
      <c r="F26" s="284"/>
      <c r="G26" s="284"/>
      <c r="H26" s="284"/>
      <c r="I26" s="94">
        <v>19</v>
      </c>
      <c r="J26" s="92"/>
      <c r="K26" s="92"/>
    </row>
    <row r="27" spans="1:11" ht="30" customHeight="1">
      <c r="A27" s="287" t="s">
        <v>263</v>
      </c>
      <c r="B27" s="288"/>
      <c r="C27" s="288"/>
      <c r="D27" s="288"/>
      <c r="E27" s="288"/>
      <c r="F27" s="288"/>
      <c r="G27" s="288"/>
      <c r="H27" s="288"/>
      <c r="I27" s="288"/>
      <c r="J27" s="288"/>
      <c r="K27" s="288"/>
    </row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9:H9"/>
    <mergeCell ref="A10:H10"/>
    <mergeCell ref="A11:H11"/>
    <mergeCell ref="A12:H12"/>
    <mergeCell ref="A25:H25"/>
    <mergeCell ref="A26:H26"/>
    <mergeCell ref="A19:H19"/>
    <mergeCell ref="A20:H20"/>
    <mergeCell ref="A13:H13"/>
    <mergeCell ref="A14:H14"/>
    <mergeCell ref="A15:H15"/>
    <mergeCell ref="A16:H16"/>
    <mergeCell ref="A7:H7"/>
    <mergeCell ref="A8:H8"/>
    <mergeCell ref="C2:D2"/>
    <mergeCell ref="G2:H2"/>
    <mergeCell ref="A5:H5"/>
    <mergeCell ref="A6:H6"/>
    <mergeCell ref="A4:K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J7:K1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6:K16 J23:K2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Stjepan Laća</cp:lastModifiedBy>
  <cp:lastPrinted>2013-02-11T12:26:31Z</cp:lastPrinted>
  <dcterms:created xsi:type="dcterms:W3CDTF">2008-10-17T11:51:54Z</dcterms:created>
  <dcterms:modified xsi:type="dcterms:W3CDTF">2013-04-08T09:57:58Z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