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21660" windowHeight="513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  <definedName name="_xlnm.Print_Area" localSheetId="4">'PK'!$A$1:$K$27</definedName>
  </definedNames>
  <calcPr fullCalcOnLoad="1"/>
</workbook>
</file>

<file path=xl/sharedStrings.xml><?xml version="1.0" encoding="utf-8"?>
<sst xmlns="http://schemas.openxmlformats.org/spreadsheetml/2006/main" count="357" uniqueCount="324">
  <si>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</si>
  <si>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</si>
  <si>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</si>
  <si>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</si>
  <si>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</si>
  <si>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</si>
  <si>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</si>
  <si>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</si>
  <si>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</si>
  <si>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</si>
  <si>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</si>
  <si>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</si>
  <si>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</si>
  <si>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</si>
  <si>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</si>
  <si>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</si>
  <si>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</si>
  <si>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</si>
  <si>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</si>
  <si>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</si>
  <si>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</si>
  <si>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</si>
  <si>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</si>
  <si>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</si>
  <si>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</si>
  <si>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</si>
  <si>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</si>
  <si>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</si>
  <si>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</si>
  <si>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</si>
  <si>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</si>
  <si>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</si>
  <si>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</si>
  <si>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</si>
  <si>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</si>
  <si>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</si>
  <si>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</si>
  <si>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</si>
  <si>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</si>
  <si>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</si>
  <si>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</si>
  <si>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</si>
  <si>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</si>
  <si>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</si>
  <si>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</si>
  <si>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</si>
  <si>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</si>
  <si>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</si>
  <si>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</si>
  <si>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</si>
  <si>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</si>
  <si>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</si>
  <si>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</si>
  <si>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</si>
  <si>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</si>
  <si>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</si>
  <si>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</si>
  <si>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</si>
  <si>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</si>
  <si>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</si>
  <si>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</si>
  <si>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</si>
  <si>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</si>
  <si>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</si>
  <si>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</si>
  <si>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</si>
  <si>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</si>
  <si>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</si>
  <si>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</si>
  <si>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</si>
  <si>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</si>
  <si>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</si>
  <si>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</si>
  <si>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</si>
  <si>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</si>
  <si>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</si>
  <si>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</si>
  <si>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</si>
  <si>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</si>
  <si>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</si>
  <si>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</si>
  <si>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</si>
  <si>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</si>
  <si>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</si>
  <si>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</si>
  <si>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</si>
  <si>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</si>
  <si>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</si>
  <si>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</si>
  <si>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</si>
  <si>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</si>
  <si>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</si>
  <si>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</si>
  <si>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</si>
  <si>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</si>
  <si>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</si>
  <si>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</si>
  <si>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</si>
  <si>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</si>
  <si>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</si>
  <si>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</si>
  <si>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</si>
  <si>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</si>
  <si>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</si>
  <si>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</si>
  <si>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</si>
  <si>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</si>
  <si>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</si>
  <si>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</si>
  <si>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</si>
  <si>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</si>
  <si>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</si>
  <si>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</si>
  <si>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</si>
  <si>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</si>
  <si>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</si>
  <si>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</si>
  <si>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</si>
  <si>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</si>
  <si>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</si>
  <si>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</si>
  <si>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</si>
  <si>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</si>
  <si>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</si>
  <si>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</si>
  <si>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</si>
  <si>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</si>
  <si>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</si>
  <si>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</si>
  <si>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</si>
  <si>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</si>
  <si>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</si>
  <si>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</si>
  <si>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</si>
  <si>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</si>
  <si>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</si>
  <si>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</si>
  <si>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</si>
  <si>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</si>
  <si>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</si>
  <si>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</si>
  <si>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</si>
  <si>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</si>
  <si>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</si>
  <si>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</si>
  <si>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</si>
  <si>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</si>
  <si>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</si>
  <si>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</si>
  <si>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</si>
  <si>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</si>
  <si>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</si>
  <si>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</si>
  <si>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</si>
  <si>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</si>
  <si>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</si>
  <si>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</si>
  <si>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</si>
  <si>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</si>
  <si>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</si>
  <si>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</si>
  <si>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</si>
  <si>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</si>
  <si>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</si>
  <si>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</si>
  <si>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</si>
  <si>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</si>
  <si>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</si>
  <si>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</si>
  <si>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</si>
  <si>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</si>
  <si>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</si>
  <si>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</si>
  <si>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</si>
  <si>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</si>
  <si>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</si>
  <si>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</si>
  <si>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</si>
  <si>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</si>
  <si>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</si>
  <si>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</si>
  <si>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</si>
  <si>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</si>
  <si>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</si>
  <si>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</si>
  <si>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</si>
  <si>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</si>
  <si>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</si>
  <si>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</si>
  <si>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</si>
  <si>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</si>
  <si>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</si>
  <si>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</si>
  <si>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</si>
  <si>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</si>
  <si>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</si>
  <si>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</si>
  <si>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</si>
  <si>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</si>
  <si>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</si>
  <si>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</si>
  <si>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</si>
  <si>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</si>
  <si>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</si>
  <si>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</si>
  <si>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</si>
  <si>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</si>
  <si>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</si>
  <si>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</si>
  <si>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</si>
  <si>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</si>
  <si>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</si>
  <si>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</si>
  <si>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</si>
  <si>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</si>
  <si>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</si>
  <si>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</si>
  <si>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</si>
  <si>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</si>
  <si>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</si>
  <si>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</si>
  <si>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</si>
  <si>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</si>
  <si>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</si>
  <si>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</si>
  <si>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</si>
  <si>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</si>
  <si>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</si>
  <si>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</si>
  <si>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</si>
  <si>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</si>
  <si>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</si>
  <si>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</si>
  <si>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</si>
  <si>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</si>
  <si>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</si>
  <si>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</si>
  <si>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</si>
  <si>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</si>
  <si>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</si>
  <si>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</si>
  <si>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</si>
  <si>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</si>
  <si>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</si>
  <si>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</si>
  <si>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</si>
  <si>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</si>
  <si>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</si>
  <si>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</si>
  <si>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</si>
  <si>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</si>
  <si>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</si>
  <si>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</si>
  <si>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</si>
  <si>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</si>
  <si>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</si>
  <si>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</si>
  <si>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</si>
  <si>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</si>
  <si>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</si>
  <si>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</si>
  <si>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</si>
  <si>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</si>
  <si>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</si>
  <si>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</si>
  <si>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</si>
  <si>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01.01.2011.</t>
  </si>
  <si>
    <t>31.12.2011.</t>
  </si>
  <si>
    <t>03440494</t>
  </si>
  <si>
    <t>48351740621</t>
  </si>
  <si>
    <t>AD PLASTIK d.d.</t>
  </si>
  <si>
    <t>SOLIN</t>
  </si>
  <si>
    <t>Matoševa 8</t>
  </si>
  <si>
    <t>adplastik@adplastik.hr</t>
  </si>
  <si>
    <t>www.adplastik.hr</t>
  </si>
  <si>
    <t>DA</t>
  </si>
  <si>
    <t>2932</t>
  </si>
  <si>
    <t>Solin</t>
  </si>
  <si>
    <t>Splitsko-dalmatinska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</si>
  <si>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</si>
  <si>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</si>
  <si>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</si>
  <si>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</si>
  <si>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</si>
  <si>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</si>
  <si>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</si>
  <si>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ZAO ADP LUGA</t>
  </si>
  <si>
    <t>Luga, Ruska Federacija</t>
  </si>
  <si>
    <t>107471000032</t>
  </si>
  <si>
    <t>SG PLASTIK d.o.o.</t>
  </si>
  <si>
    <t>02097974</t>
  </si>
  <si>
    <t>Marica Jakelić</t>
  </si>
  <si>
    <t>021/206-660</t>
  </si>
  <si>
    <t>021/275-660</t>
  </si>
  <si>
    <t>marica.jakelic@adplastik.hr</t>
  </si>
  <si>
    <t>Katija Klepo</t>
  </si>
  <si>
    <t>ADP d.o.o.</t>
  </si>
  <si>
    <t>Mladenovac, Srbija</t>
  </si>
  <si>
    <t>20787538</t>
  </si>
  <si>
    <t>stanje na dan 31.12.2011.</t>
  </si>
  <si>
    <t>Obveznik: GRUPA AD PLASTIK</t>
  </si>
  <si>
    <t>u razdoblju 01.01.2011. do 31.12.2011.</t>
  </si>
  <si>
    <t>060007090</t>
  </si>
  <si>
    <t>17 a. Pripisano imateljima kapitala matice</t>
  </si>
  <si>
    <t xml:space="preserve"> </t>
  </si>
  <si>
    <t>2489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</si>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</sst>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0" fillId="0" borderId="0" xfId="63" applyFont="1" applyBorder="1" applyAlignment="1">
      <alignment vertical="center"/>
      <protection/>
    </xf>
    <xf numFmtId="0" fontId="3" fillId="0" borderId="17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 applyProtection="1">
      <alignment horizontal="left" vertical="top" indent="2"/>
      <protection hidden="1"/>
    </xf>
    <xf numFmtId="0" fontId="3" fillId="0" borderId="26" xfId="58" applyFont="1" applyBorder="1" applyAlignment="1" applyProtection="1">
      <alignment horizontal="left" vertical="top" wrapText="1" indent="2"/>
      <protection hidden="1"/>
    </xf>
    <xf numFmtId="0" fontId="3" fillId="0" borderId="17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6" xfId="58" applyFont="1" applyBorder="1" applyAlignment="1" applyProtection="1">
      <alignment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32" borderId="15" xfId="0" applyNumberFormat="1" applyFont="1" applyFill="1" applyBorder="1" applyAlignment="1" applyProtection="1">
      <alignment vertical="center"/>
      <protection hidden="1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8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2" fillId="0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4" borderId="35" xfId="0" applyFont="1" applyFill="1" applyBorder="1" applyAlignment="1">
      <alignment vertical="center" wrapText="1"/>
    </xf>
    <xf numFmtId="0" fontId="7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3">
      <selection activeCell="F27" sqref="F27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4" width="9.140625" style="17" customWidth="1"/>
    <col min="5" max="5" width="10.421875" style="17" customWidth="1"/>
    <col min="6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72" t="s">
        <v>201</v>
      </c>
      <c r="B1" s="172"/>
      <c r="C1" s="172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27" t="s">
        <v>202</v>
      </c>
      <c r="B2" s="127"/>
      <c r="C2" s="127"/>
      <c r="D2" s="128"/>
      <c r="E2" s="18" t="s">
        <v>266</v>
      </c>
      <c r="F2" s="19"/>
      <c r="G2" s="20" t="s">
        <v>203</v>
      </c>
      <c r="H2" s="18" t="s">
        <v>267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29" t="s">
        <v>204</v>
      </c>
      <c r="B4" s="129"/>
      <c r="C4" s="129"/>
      <c r="D4" s="129"/>
      <c r="E4" s="129"/>
      <c r="F4" s="129"/>
      <c r="G4" s="129"/>
      <c r="H4" s="129"/>
      <c r="I4" s="129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30" t="s">
        <v>205</v>
      </c>
      <c r="B6" s="131"/>
      <c r="C6" s="125" t="s">
        <v>268</v>
      </c>
      <c r="D6" s="126"/>
      <c r="E6" s="132"/>
      <c r="F6" s="132"/>
      <c r="G6" s="132"/>
      <c r="H6" s="132"/>
      <c r="I6" s="33"/>
      <c r="J6" s="16"/>
      <c r="K6" s="16"/>
      <c r="L6" s="16"/>
    </row>
    <row r="7" spans="1:12" ht="12.75">
      <c r="A7" s="34"/>
      <c r="B7" s="34"/>
      <c r="C7" s="25"/>
      <c r="D7" s="25"/>
      <c r="E7" s="132"/>
      <c r="F7" s="132"/>
      <c r="G7" s="132"/>
      <c r="H7" s="132"/>
      <c r="I7" s="33"/>
      <c r="J7" s="16"/>
      <c r="K7" s="16"/>
      <c r="L7" s="16"/>
    </row>
    <row r="8" spans="1:12" ht="12.75">
      <c r="A8" s="133" t="s">
        <v>206</v>
      </c>
      <c r="B8" s="134"/>
      <c r="C8" s="125" t="s">
        <v>302</v>
      </c>
      <c r="D8" s="126"/>
      <c r="E8" s="132"/>
      <c r="F8" s="132"/>
      <c r="G8" s="132"/>
      <c r="H8" s="132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22" t="s">
        <v>207</v>
      </c>
      <c r="B10" s="123"/>
      <c r="C10" s="125" t="s">
        <v>269</v>
      </c>
      <c r="D10" s="126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24"/>
      <c r="B11" s="124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30" t="s">
        <v>208</v>
      </c>
      <c r="B12" s="131"/>
      <c r="C12" s="135" t="s">
        <v>270</v>
      </c>
      <c r="D12" s="140"/>
      <c r="E12" s="140"/>
      <c r="F12" s="140"/>
      <c r="G12" s="140"/>
      <c r="H12" s="140"/>
      <c r="I12" s="141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30" t="s">
        <v>209</v>
      </c>
      <c r="B14" s="131"/>
      <c r="C14" s="142">
        <v>21210</v>
      </c>
      <c r="D14" s="143"/>
      <c r="E14" s="25"/>
      <c r="F14" s="135" t="s">
        <v>271</v>
      </c>
      <c r="G14" s="140"/>
      <c r="H14" s="140"/>
      <c r="I14" s="141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30" t="s">
        <v>210</v>
      </c>
      <c r="B16" s="131"/>
      <c r="C16" s="135" t="s">
        <v>272</v>
      </c>
      <c r="D16" s="140"/>
      <c r="E16" s="140"/>
      <c r="F16" s="140"/>
      <c r="G16" s="140"/>
      <c r="H16" s="140"/>
      <c r="I16" s="141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30" t="s">
        <v>211</v>
      </c>
      <c r="B18" s="131"/>
      <c r="C18" s="144" t="s">
        <v>273</v>
      </c>
      <c r="D18" s="145"/>
      <c r="E18" s="145"/>
      <c r="F18" s="145"/>
      <c r="G18" s="145"/>
      <c r="H18" s="145"/>
      <c r="I18" s="146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30" t="s">
        <v>212</v>
      </c>
      <c r="B20" s="131"/>
      <c r="C20" s="144" t="s">
        <v>274</v>
      </c>
      <c r="D20" s="145"/>
      <c r="E20" s="145"/>
      <c r="F20" s="145"/>
      <c r="G20" s="145"/>
      <c r="H20" s="145"/>
      <c r="I20" s="146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30" t="s">
        <v>213</v>
      </c>
      <c r="B22" s="131"/>
      <c r="C22" s="38">
        <v>406</v>
      </c>
      <c r="D22" s="135" t="s">
        <v>277</v>
      </c>
      <c r="E22" s="136"/>
      <c r="F22" s="137"/>
      <c r="G22" s="138"/>
      <c r="H22" s="139"/>
      <c r="I22" s="39"/>
      <c r="J22" s="16"/>
      <c r="K22" s="16"/>
      <c r="L22" s="16"/>
    </row>
    <row r="23" spans="1:12" ht="12.75">
      <c r="A23" s="34"/>
      <c r="B23" s="34"/>
      <c r="C23" s="25"/>
      <c r="D23" s="40"/>
      <c r="E23" s="40"/>
      <c r="F23" s="40"/>
      <c r="G23" s="40"/>
      <c r="H23" s="25"/>
      <c r="I23" s="26"/>
      <c r="J23" s="16"/>
      <c r="K23" s="16"/>
      <c r="L23" s="16"/>
    </row>
    <row r="24" spans="1:12" ht="12.75">
      <c r="A24" s="130" t="s">
        <v>214</v>
      </c>
      <c r="B24" s="131"/>
      <c r="C24" s="38">
        <v>17</v>
      </c>
      <c r="D24" s="135" t="s">
        <v>278</v>
      </c>
      <c r="E24" s="136"/>
      <c r="F24" s="136"/>
      <c r="G24" s="137"/>
      <c r="H24" s="32" t="s">
        <v>215</v>
      </c>
      <c r="I24" s="44" t="s">
        <v>305</v>
      </c>
      <c r="J24" s="16"/>
      <c r="K24" s="16"/>
      <c r="L24" s="16"/>
    </row>
    <row r="25" spans="1:12" ht="12.75">
      <c r="A25" s="34"/>
      <c r="B25" s="34"/>
      <c r="C25" s="25"/>
      <c r="D25" s="40"/>
      <c r="E25" s="40"/>
      <c r="F25" s="40"/>
      <c r="G25" s="34"/>
      <c r="H25" s="34" t="s">
        <v>216</v>
      </c>
      <c r="I25" s="37"/>
      <c r="J25" s="16"/>
      <c r="K25" s="16"/>
      <c r="L25" s="16"/>
    </row>
    <row r="26" spans="1:12" ht="12.75">
      <c r="A26" s="130" t="s">
        <v>217</v>
      </c>
      <c r="B26" s="131"/>
      <c r="C26" s="41" t="s">
        <v>275</v>
      </c>
      <c r="D26" s="42"/>
      <c r="E26" s="16"/>
      <c r="F26" s="43"/>
      <c r="G26" s="130" t="s">
        <v>218</v>
      </c>
      <c r="H26" s="131"/>
      <c r="I26" s="44" t="s">
        <v>276</v>
      </c>
      <c r="J26" s="16"/>
      <c r="K26" s="16"/>
      <c r="L26" s="16"/>
    </row>
    <row r="27" spans="1:12" ht="12.75">
      <c r="A27" s="34"/>
      <c r="B27" s="34"/>
      <c r="C27" s="25"/>
      <c r="D27" s="43"/>
      <c r="E27" s="43"/>
      <c r="F27" s="43"/>
      <c r="G27" s="43"/>
      <c r="H27" s="25"/>
      <c r="I27" s="45"/>
      <c r="J27" s="16"/>
      <c r="K27" s="16"/>
      <c r="L27" s="16"/>
    </row>
    <row r="28" spans="1:12" ht="12.75">
      <c r="A28" s="152" t="s">
        <v>219</v>
      </c>
      <c r="B28" s="153"/>
      <c r="C28" s="154"/>
      <c r="D28" s="154"/>
      <c r="E28" s="155" t="s">
        <v>220</v>
      </c>
      <c r="F28" s="156"/>
      <c r="G28" s="156"/>
      <c r="H28" s="157" t="s">
        <v>221</v>
      </c>
      <c r="I28" s="157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6"/>
      <c r="I29" s="45"/>
      <c r="J29" s="16"/>
      <c r="K29" s="16"/>
      <c r="L29" s="16"/>
    </row>
    <row r="30" spans="1:12" ht="12.75">
      <c r="A30" s="147" t="s">
        <v>270</v>
      </c>
      <c r="B30" s="158"/>
      <c r="C30" s="158"/>
      <c r="D30" s="159"/>
      <c r="E30" s="147" t="s">
        <v>279</v>
      </c>
      <c r="F30" s="158"/>
      <c r="G30" s="159"/>
      <c r="H30" s="150" t="s">
        <v>268</v>
      </c>
      <c r="I30" s="151"/>
      <c r="J30" s="16"/>
      <c r="K30" s="16"/>
      <c r="L30" s="16"/>
    </row>
    <row r="31" spans="1:12" ht="12.75">
      <c r="A31" s="95"/>
      <c r="B31" s="96"/>
      <c r="C31" s="97"/>
      <c r="D31" s="160"/>
      <c r="E31" s="160"/>
      <c r="F31" s="160"/>
      <c r="G31" s="161"/>
      <c r="H31" s="40"/>
      <c r="I31" s="100"/>
      <c r="J31" s="16"/>
      <c r="K31" s="16"/>
      <c r="L31" s="16"/>
    </row>
    <row r="32" spans="1:12" ht="12.75">
      <c r="A32" s="147" t="s">
        <v>280</v>
      </c>
      <c r="B32" s="148"/>
      <c r="C32" s="148"/>
      <c r="D32" s="149"/>
      <c r="E32" s="147" t="s">
        <v>281</v>
      </c>
      <c r="F32" s="148"/>
      <c r="G32" s="148"/>
      <c r="H32" s="150" t="s">
        <v>282</v>
      </c>
      <c r="I32" s="151"/>
      <c r="J32" s="16"/>
      <c r="K32" s="16"/>
      <c r="L32" s="16"/>
    </row>
    <row r="33" spans="1:12" ht="12.75">
      <c r="A33" s="95"/>
      <c r="B33" s="96"/>
      <c r="C33" s="97"/>
      <c r="D33" s="98"/>
      <c r="E33" s="98"/>
      <c r="F33" s="98"/>
      <c r="G33" s="99"/>
      <c r="H33" s="40"/>
      <c r="I33" s="101"/>
      <c r="J33" s="16"/>
      <c r="K33" s="16"/>
      <c r="L33" s="16"/>
    </row>
    <row r="34" spans="1:12" ht="12.75">
      <c r="A34" s="147" t="s">
        <v>283</v>
      </c>
      <c r="B34" s="148"/>
      <c r="C34" s="148"/>
      <c r="D34" s="149"/>
      <c r="E34" s="147" t="s">
        <v>284</v>
      </c>
      <c r="F34" s="148"/>
      <c r="G34" s="148"/>
      <c r="H34" s="150" t="s">
        <v>285</v>
      </c>
      <c r="I34" s="151"/>
      <c r="J34" s="16"/>
      <c r="K34" s="16"/>
      <c r="L34" s="16"/>
    </row>
    <row r="35" spans="1:12" ht="12.75">
      <c r="A35" s="95"/>
      <c r="B35" s="96"/>
      <c r="C35" s="97"/>
      <c r="D35" s="98"/>
      <c r="E35" s="98"/>
      <c r="F35" s="98"/>
      <c r="G35" s="99"/>
      <c r="H35" s="40"/>
      <c r="I35" s="101"/>
      <c r="J35" s="16"/>
      <c r="K35" s="16"/>
      <c r="L35" s="16"/>
    </row>
    <row r="36" spans="1:12" ht="12.75">
      <c r="A36" s="147" t="s">
        <v>286</v>
      </c>
      <c r="B36" s="148"/>
      <c r="C36" s="148"/>
      <c r="D36" s="149"/>
      <c r="E36" s="147" t="s">
        <v>287</v>
      </c>
      <c r="F36" s="148"/>
      <c r="G36" s="148"/>
      <c r="H36" s="150" t="s">
        <v>288</v>
      </c>
      <c r="I36" s="151"/>
      <c r="J36" s="16"/>
      <c r="K36" s="16"/>
      <c r="L36" s="16"/>
    </row>
    <row r="37" spans="1:12" ht="12.75">
      <c r="A37" s="102"/>
      <c r="B37" s="103"/>
      <c r="C37" s="163"/>
      <c r="D37" s="164"/>
      <c r="E37" s="40"/>
      <c r="F37" s="163"/>
      <c r="G37" s="164"/>
      <c r="H37" s="40"/>
      <c r="I37" s="104"/>
      <c r="J37" s="16"/>
      <c r="K37" s="16"/>
      <c r="L37" s="16"/>
    </row>
    <row r="38" spans="1:12" ht="12.75">
      <c r="A38" s="147" t="s">
        <v>289</v>
      </c>
      <c r="B38" s="148"/>
      <c r="C38" s="148"/>
      <c r="D38" s="149"/>
      <c r="E38" s="147" t="s">
        <v>279</v>
      </c>
      <c r="F38" s="148"/>
      <c r="G38" s="148"/>
      <c r="H38" s="150" t="s">
        <v>290</v>
      </c>
      <c r="I38" s="151"/>
      <c r="J38" s="16"/>
      <c r="K38" s="16"/>
      <c r="L38" s="16"/>
    </row>
    <row r="39" spans="1:12" ht="12.75">
      <c r="A39" s="47"/>
      <c r="B39" s="47"/>
      <c r="C39" s="48"/>
      <c r="D39" s="49"/>
      <c r="E39" s="25"/>
      <c r="F39" s="48"/>
      <c r="G39" s="49"/>
      <c r="H39" s="25"/>
      <c r="I39" s="25"/>
      <c r="J39" s="16"/>
      <c r="K39" s="16"/>
      <c r="L39" s="16"/>
    </row>
    <row r="40" spans="1:12" ht="12.75">
      <c r="A40" s="147" t="s">
        <v>296</v>
      </c>
      <c r="B40" s="165"/>
      <c r="C40" s="165"/>
      <c r="D40" s="166"/>
      <c r="E40" s="147" t="s">
        <v>297</v>
      </c>
      <c r="F40" s="165"/>
      <c r="G40" s="165"/>
      <c r="H40" s="150" t="s">
        <v>298</v>
      </c>
      <c r="I40" s="151"/>
      <c r="J40" s="16"/>
      <c r="K40" s="16"/>
      <c r="L40" s="16"/>
    </row>
    <row r="41" spans="1:12" ht="12.75">
      <c r="A41" s="39"/>
      <c r="B41" s="106"/>
      <c r="C41" s="106"/>
      <c r="D41" s="106"/>
      <c r="E41" s="39"/>
      <c r="F41" s="106"/>
      <c r="G41" s="106"/>
      <c r="H41" s="107"/>
      <c r="I41" s="107"/>
      <c r="J41" s="16"/>
      <c r="K41" s="16"/>
      <c r="L41" s="16"/>
    </row>
    <row r="42" spans="1:12" ht="12.75">
      <c r="A42" s="47"/>
      <c r="B42" s="47"/>
      <c r="C42" s="48"/>
      <c r="D42" s="49"/>
      <c r="E42" s="25"/>
      <c r="F42" s="48"/>
      <c r="G42" s="49"/>
      <c r="H42" s="25"/>
      <c r="I42" s="25"/>
      <c r="J42" s="16"/>
      <c r="K42" s="16"/>
      <c r="L42" s="16"/>
    </row>
    <row r="43" spans="1:12" ht="12.75">
      <c r="A43" s="50"/>
      <c r="B43" s="50"/>
      <c r="C43" s="50"/>
      <c r="D43" s="36"/>
      <c r="E43" s="36"/>
      <c r="F43" s="50"/>
      <c r="G43" s="36"/>
      <c r="H43" s="36"/>
      <c r="I43" s="36"/>
      <c r="J43" s="16"/>
      <c r="K43" s="16"/>
      <c r="L43" s="16"/>
    </row>
    <row r="44" spans="1:12" ht="12.75">
      <c r="A44" s="167" t="s">
        <v>222</v>
      </c>
      <c r="B44" s="168"/>
      <c r="C44" s="125"/>
      <c r="D44" s="126"/>
      <c r="E44" s="26"/>
      <c r="F44" s="135"/>
      <c r="G44" s="173"/>
      <c r="H44" s="173"/>
      <c r="I44" s="174"/>
      <c r="J44" s="16"/>
      <c r="K44" s="16"/>
      <c r="L44" s="16"/>
    </row>
    <row r="45" spans="1:12" ht="12.75">
      <c r="A45" s="47"/>
      <c r="B45" s="47"/>
      <c r="C45" s="175"/>
      <c r="D45" s="176"/>
      <c r="E45" s="25"/>
      <c r="F45" s="175"/>
      <c r="G45" s="177"/>
      <c r="H45" s="51"/>
      <c r="I45" s="51"/>
      <c r="J45" s="16"/>
      <c r="K45" s="16"/>
      <c r="L45" s="16"/>
    </row>
    <row r="46" spans="1:12" ht="12.75">
      <c r="A46" s="167" t="s">
        <v>223</v>
      </c>
      <c r="B46" s="168"/>
      <c r="C46" s="135" t="s">
        <v>291</v>
      </c>
      <c r="D46" s="162"/>
      <c r="E46" s="162"/>
      <c r="F46" s="162"/>
      <c r="G46" s="162"/>
      <c r="H46" s="162"/>
      <c r="I46" s="162"/>
      <c r="J46" s="16"/>
      <c r="K46" s="16"/>
      <c r="L46" s="16"/>
    </row>
    <row r="47" spans="1:12" ht="12.75">
      <c r="A47" s="34"/>
      <c r="B47" s="34"/>
      <c r="C47" s="52" t="s">
        <v>224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67" t="s">
        <v>225</v>
      </c>
      <c r="B48" s="168"/>
      <c r="C48" s="169" t="s">
        <v>292</v>
      </c>
      <c r="D48" s="170"/>
      <c r="E48" s="171"/>
      <c r="F48" s="26"/>
      <c r="G48" s="32" t="s">
        <v>226</v>
      </c>
      <c r="H48" s="169" t="s">
        <v>293</v>
      </c>
      <c r="I48" s="171"/>
      <c r="J48" s="16"/>
      <c r="K48" s="16"/>
      <c r="L48" s="16"/>
    </row>
    <row r="49" spans="1:12" ht="12.75">
      <c r="A49" s="34"/>
      <c r="B49" s="34"/>
      <c r="C49" s="5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67" t="s">
        <v>211</v>
      </c>
      <c r="B50" s="168"/>
      <c r="C50" s="180" t="s">
        <v>294</v>
      </c>
      <c r="D50" s="170"/>
      <c r="E50" s="170"/>
      <c r="F50" s="170"/>
      <c r="G50" s="170"/>
      <c r="H50" s="170"/>
      <c r="I50" s="171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30" t="s">
        <v>227</v>
      </c>
      <c r="B52" s="131"/>
      <c r="C52" s="169" t="s">
        <v>295</v>
      </c>
      <c r="D52" s="170"/>
      <c r="E52" s="170"/>
      <c r="F52" s="170"/>
      <c r="G52" s="170"/>
      <c r="H52" s="170"/>
      <c r="I52" s="141"/>
      <c r="J52" s="16"/>
      <c r="K52" s="16"/>
      <c r="L52" s="16"/>
    </row>
    <row r="53" spans="1:12" ht="12.75">
      <c r="A53" s="53"/>
      <c r="B53" s="53"/>
      <c r="C53" s="183" t="s">
        <v>228</v>
      </c>
      <c r="D53" s="183"/>
      <c r="E53" s="183"/>
      <c r="F53" s="183"/>
      <c r="G53" s="183"/>
      <c r="H53" s="183"/>
      <c r="I53" s="55"/>
      <c r="J53" s="16"/>
      <c r="K53" s="16"/>
      <c r="L53" s="16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16"/>
      <c r="K54" s="16"/>
      <c r="L54" s="16"/>
    </row>
    <row r="55" spans="1:12" ht="12.75">
      <c r="A55" s="53"/>
      <c r="B55" s="181" t="s">
        <v>229</v>
      </c>
      <c r="C55" s="182"/>
      <c r="D55" s="182"/>
      <c r="E55" s="182"/>
      <c r="F55" s="89"/>
      <c r="G55" s="89"/>
      <c r="H55" s="90"/>
      <c r="I55" s="90"/>
      <c r="J55" s="16"/>
      <c r="K55" s="16"/>
      <c r="L55" s="16"/>
    </row>
    <row r="56" spans="1:12" ht="12.75">
      <c r="A56" s="53"/>
      <c r="B56" s="91" t="s">
        <v>265</v>
      </c>
      <c r="C56" s="92"/>
      <c r="D56" s="92"/>
      <c r="E56" s="92"/>
      <c r="F56" s="92"/>
      <c r="G56" s="92"/>
      <c r="H56" s="187" t="s">
        <v>260</v>
      </c>
      <c r="I56" s="187"/>
      <c r="J56" s="16"/>
      <c r="K56" s="16"/>
      <c r="L56" s="16"/>
    </row>
    <row r="57" spans="1:12" ht="12.75">
      <c r="A57" s="53"/>
      <c r="B57" s="91" t="s">
        <v>261</v>
      </c>
      <c r="C57" s="92"/>
      <c r="D57" s="92"/>
      <c r="E57" s="92"/>
      <c r="F57" s="92"/>
      <c r="G57" s="92"/>
      <c r="H57" s="187"/>
      <c r="I57" s="187"/>
      <c r="J57" s="16"/>
      <c r="K57" s="16"/>
      <c r="L57" s="16"/>
    </row>
    <row r="58" spans="1:12" ht="12.75">
      <c r="A58" s="53"/>
      <c r="B58" s="91" t="s">
        <v>262</v>
      </c>
      <c r="C58" s="92"/>
      <c r="D58" s="92"/>
      <c r="E58" s="92"/>
      <c r="F58" s="92"/>
      <c r="G58" s="92"/>
      <c r="H58" s="187"/>
      <c r="I58" s="187"/>
      <c r="J58" s="16"/>
      <c r="K58" s="16"/>
      <c r="L58" s="16"/>
    </row>
    <row r="59" spans="1:12" ht="12.75">
      <c r="A59" s="53"/>
      <c r="B59" s="91" t="s">
        <v>263</v>
      </c>
      <c r="C59" s="93"/>
      <c r="D59" s="93"/>
      <c r="E59" s="93"/>
      <c r="F59" s="93"/>
      <c r="G59" s="93"/>
      <c r="H59" s="187"/>
      <c r="I59" s="187"/>
      <c r="J59" s="16"/>
      <c r="K59" s="16"/>
      <c r="L59" s="16"/>
    </row>
    <row r="60" spans="1:12" ht="12.75">
      <c r="A60" s="53"/>
      <c r="B60" s="91" t="s">
        <v>264</v>
      </c>
      <c r="C60" s="93"/>
      <c r="D60" s="93"/>
      <c r="E60" s="93"/>
      <c r="F60" s="93"/>
      <c r="G60" s="93"/>
      <c r="H60" s="187"/>
      <c r="I60" s="187"/>
      <c r="J60" s="16"/>
      <c r="K60" s="16"/>
      <c r="L60" s="16"/>
    </row>
    <row r="61" spans="1:12" ht="12.75">
      <c r="A61" s="53"/>
      <c r="B61" s="53"/>
      <c r="C61" s="54"/>
      <c r="D61" s="54"/>
      <c r="E61" s="54"/>
      <c r="F61" s="54"/>
      <c r="G61" s="54"/>
      <c r="H61" s="54"/>
      <c r="I61" s="55"/>
      <c r="J61" s="16"/>
      <c r="K61" s="16"/>
      <c r="L61" s="16"/>
    </row>
    <row r="62" spans="1:12" ht="13.5" thickBot="1">
      <c r="A62" s="56" t="s">
        <v>230</v>
      </c>
      <c r="B62" s="26"/>
      <c r="C62" s="26"/>
      <c r="D62" s="26"/>
      <c r="E62" s="26"/>
      <c r="F62" s="26"/>
      <c r="G62" s="57"/>
      <c r="H62" s="58"/>
      <c r="I62" s="57"/>
      <c r="J62" s="16"/>
      <c r="K62" s="16"/>
      <c r="L62" s="16"/>
    </row>
    <row r="63" spans="1:12" ht="12.75">
      <c r="A63" s="26"/>
      <c r="B63" s="26"/>
      <c r="C63" s="26"/>
      <c r="D63" s="26"/>
      <c r="E63" s="53" t="s">
        <v>231</v>
      </c>
      <c r="F63" s="16"/>
      <c r="G63" s="184" t="s">
        <v>232</v>
      </c>
      <c r="H63" s="185"/>
      <c r="I63" s="186"/>
      <c r="J63" s="16"/>
      <c r="K63" s="16"/>
      <c r="L63" s="16"/>
    </row>
    <row r="64" spans="1:12" ht="12.75">
      <c r="A64" s="59"/>
      <c r="B64" s="59"/>
      <c r="C64" s="31"/>
      <c r="D64" s="31"/>
      <c r="E64" s="31"/>
      <c r="F64" s="31"/>
      <c r="G64" s="178"/>
      <c r="H64" s="179"/>
      <c r="I64" s="31"/>
      <c r="J64" s="16"/>
      <c r="K64" s="16"/>
      <c r="L64" s="16"/>
    </row>
  </sheetData>
  <sheetProtection/>
  <protectedRanges>
    <protectedRange sqref="E2 H2 C6:D6 C8:D8 C10:D10 C12:I12 C14:D14 F14:I14 C16:I16 C18:I18 C20:I20 C24:G24 C22:F22 C26 I26 I24" name="Range1"/>
    <protectedRange sqref="A30:I30 A32:I32 A34:D34 E38:G38" name="Range1_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10" zoomScaleSheetLayoutView="110" zoomScalePageLayoutView="0" workbookViewId="0" topLeftCell="A110">
      <selection activeCell="M117" sqref="M117"/>
    </sheetView>
  </sheetViews>
  <sheetFormatPr defaultColWidth="9.140625" defaultRowHeight="12.75"/>
  <cols>
    <col min="10" max="11" width="12.7109375" style="0" customWidth="1"/>
  </cols>
  <sheetData>
    <row r="1" spans="1:11" ht="16.5" customHeight="1">
      <c r="A1" s="221" t="s">
        <v>122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4.25" customHeight="1">
      <c r="A2" s="222" t="s">
        <v>299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24" t="s">
        <v>300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4.5" thickBot="1">
      <c r="A5" s="227" t="s">
        <v>41</v>
      </c>
      <c r="B5" s="228"/>
      <c r="C5" s="228"/>
      <c r="D5" s="228"/>
      <c r="E5" s="228"/>
      <c r="F5" s="228"/>
      <c r="G5" s="228"/>
      <c r="H5" s="229"/>
      <c r="I5" s="61" t="s">
        <v>233</v>
      </c>
      <c r="J5" s="62" t="s">
        <v>91</v>
      </c>
      <c r="K5" s="63" t="s">
        <v>92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5">
        <v>2</v>
      </c>
      <c r="J6" s="64">
        <v>3</v>
      </c>
      <c r="K6" s="64">
        <v>4</v>
      </c>
    </row>
    <row r="7" spans="1:11" ht="12.7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197" t="s">
        <v>42</v>
      </c>
      <c r="B8" s="198"/>
      <c r="C8" s="198"/>
      <c r="D8" s="198"/>
      <c r="E8" s="198"/>
      <c r="F8" s="198"/>
      <c r="G8" s="198"/>
      <c r="H8" s="220"/>
      <c r="I8" s="6">
        <v>1</v>
      </c>
      <c r="J8" s="117"/>
      <c r="K8" s="117"/>
    </row>
    <row r="9" spans="1:11" ht="12.75">
      <c r="A9" s="209" t="s">
        <v>306</v>
      </c>
      <c r="B9" s="210"/>
      <c r="C9" s="210"/>
      <c r="D9" s="210"/>
      <c r="E9" s="210"/>
      <c r="F9" s="210"/>
      <c r="G9" s="210"/>
      <c r="H9" s="211"/>
      <c r="I9" s="4">
        <v>2</v>
      </c>
      <c r="J9" s="116">
        <f>J10+J17+J27+J36+J40</f>
        <v>661659664</v>
      </c>
      <c r="K9" s="116">
        <f>K10+K17+K27+K36+K40</f>
        <v>742819707</v>
      </c>
    </row>
    <row r="10" spans="1:11" ht="12.75">
      <c r="A10" s="209" t="s">
        <v>166</v>
      </c>
      <c r="B10" s="210"/>
      <c r="C10" s="210"/>
      <c r="D10" s="210"/>
      <c r="E10" s="210"/>
      <c r="F10" s="210"/>
      <c r="G10" s="210"/>
      <c r="H10" s="211"/>
      <c r="I10" s="4">
        <v>3</v>
      </c>
      <c r="J10" s="116">
        <f>SUM(J11:J16)</f>
        <v>43568093</v>
      </c>
      <c r="K10" s="116">
        <f>SUM(K11:K16)</f>
        <v>41387283</v>
      </c>
    </row>
    <row r="11" spans="1:11" ht="12.75">
      <c r="A11" s="201" t="s">
        <v>93</v>
      </c>
      <c r="B11" s="202"/>
      <c r="C11" s="202"/>
      <c r="D11" s="202"/>
      <c r="E11" s="202"/>
      <c r="F11" s="202"/>
      <c r="G11" s="202"/>
      <c r="H11" s="203"/>
      <c r="I11" s="4">
        <v>4</v>
      </c>
      <c r="J11" s="11">
        <v>40667371</v>
      </c>
      <c r="K11" s="11">
        <v>38937009</v>
      </c>
    </row>
    <row r="12" spans="1:11" ht="12.75">
      <c r="A12" s="201" t="s">
        <v>7</v>
      </c>
      <c r="B12" s="202"/>
      <c r="C12" s="202"/>
      <c r="D12" s="202"/>
      <c r="E12" s="202"/>
      <c r="F12" s="202"/>
      <c r="G12" s="202"/>
      <c r="H12" s="203"/>
      <c r="I12" s="4">
        <v>5</v>
      </c>
      <c r="J12" s="11">
        <v>2476173</v>
      </c>
      <c r="K12" s="11">
        <v>515674</v>
      </c>
    </row>
    <row r="13" spans="1:11" ht="12.75">
      <c r="A13" s="201" t="s">
        <v>94</v>
      </c>
      <c r="B13" s="202"/>
      <c r="C13" s="202"/>
      <c r="D13" s="202"/>
      <c r="E13" s="202"/>
      <c r="F13" s="202"/>
      <c r="G13" s="202"/>
      <c r="H13" s="203"/>
      <c r="I13" s="4">
        <v>6</v>
      </c>
      <c r="J13" s="11"/>
      <c r="K13" s="11"/>
    </row>
    <row r="14" spans="1:11" ht="12.75">
      <c r="A14" s="201" t="s">
        <v>169</v>
      </c>
      <c r="B14" s="202"/>
      <c r="C14" s="202"/>
      <c r="D14" s="202"/>
      <c r="E14" s="202"/>
      <c r="F14" s="202"/>
      <c r="G14" s="202"/>
      <c r="H14" s="203"/>
      <c r="I14" s="4">
        <v>7</v>
      </c>
      <c r="J14" s="11"/>
      <c r="K14" s="11"/>
    </row>
    <row r="15" spans="1:11" ht="12.75">
      <c r="A15" s="201" t="s">
        <v>170</v>
      </c>
      <c r="B15" s="202"/>
      <c r="C15" s="202"/>
      <c r="D15" s="202"/>
      <c r="E15" s="202"/>
      <c r="F15" s="202"/>
      <c r="G15" s="202"/>
      <c r="H15" s="203"/>
      <c r="I15" s="4">
        <v>8</v>
      </c>
      <c r="J15" s="11"/>
      <c r="K15" s="11"/>
    </row>
    <row r="16" spans="1:11" ht="12.75">
      <c r="A16" s="201" t="s">
        <v>171</v>
      </c>
      <c r="B16" s="202"/>
      <c r="C16" s="202"/>
      <c r="D16" s="202"/>
      <c r="E16" s="202"/>
      <c r="F16" s="202"/>
      <c r="G16" s="202"/>
      <c r="H16" s="203"/>
      <c r="I16" s="4">
        <v>9</v>
      </c>
      <c r="J16" s="11">
        <v>424549</v>
      </c>
      <c r="K16" s="11">
        <v>1934600</v>
      </c>
    </row>
    <row r="17" spans="1:11" ht="12.75">
      <c r="A17" s="209" t="s">
        <v>167</v>
      </c>
      <c r="B17" s="210"/>
      <c r="C17" s="210"/>
      <c r="D17" s="210"/>
      <c r="E17" s="210"/>
      <c r="F17" s="210"/>
      <c r="G17" s="210"/>
      <c r="H17" s="211"/>
      <c r="I17" s="4">
        <v>10</v>
      </c>
      <c r="J17" s="116">
        <f>SUM(J18:J26)</f>
        <v>515418758</v>
      </c>
      <c r="K17" s="116">
        <f>SUM(K18:K26)</f>
        <v>537992686</v>
      </c>
    </row>
    <row r="18" spans="1:11" ht="12.75">
      <c r="A18" s="201" t="s">
        <v>172</v>
      </c>
      <c r="B18" s="202"/>
      <c r="C18" s="202"/>
      <c r="D18" s="202"/>
      <c r="E18" s="202"/>
      <c r="F18" s="202"/>
      <c r="G18" s="202"/>
      <c r="H18" s="203"/>
      <c r="I18" s="4">
        <v>11</v>
      </c>
      <c r="J18" s="11">
        <v>134619737</v>
      </c>
      <c r="K18" s="11">
        <v>135379260</v>
      </c>
    </row>
    <row r="19" spans="1:11" ht="12.75">
      <c r="A19" s="201" t="s">
        <v>200</v>
      </c>
      <c r="B19" s="202"/>
      <c r="C19" s="202"/>
      <c r="D19" s="202"/>
      <c r="E19" s="202"/>
      <c r="F19" s="202"/>
      <c r="G19" s="202"/>
      <c r="H19" s="203"/>
      <c r="I19" s="4">
        <v>12</v>
      </c>
      <c r="J19" s="11">
        <v>206138884</v>
      </c>
      <c r="K19" s="11">
        <v>225514301</v>
      </c>
    </row>
    <row r="20" spans="1:11" ht="12.75">
      <c r="A20" s="201" t="s">
        <v>173</v>
      </c>
      <c r="B20" s="202"/>
      <c r="C20" s="202"/>
      <c r="D20" s="202"/>
      <c r="E20" s="202"/>
      <c r="F20" s="202"/>
      <c r="G20" s="202"/>
      <c r="H20" s="203"/>
      <c r="I20" s="4">
        <v>13</v>
      </c>
      <c r="J20" s="11">
        <v>153479963</v>
      </c>
      <c r="K20" s="11">
        <v>144437953</v>
      </c>
    </row>
    <row r="21" spans="1:11" ht="12.75">
      <c r="A21" s="201" t="s">
        <v>12</v>
      </c>
      <c r="B21" s="202"/>
      <c r="C21" s="202"/>
      <c r="D21" s="202"/>
      <c r="E21" s="202"/>
      <c r="F21" s="202"/>
      <c r="G21" s="202"/>
      <c r="H21" s="203"/>
      <c r="I21" s="4">
        <v>14</v>
      </c>
      <c r="J21" s="11">
        <v>14341785</v>
      </c>
      <c r="K21" s="11">
        <v>13337564</v>
      </c>
    </row>
    <row r="22" spans="1:11" ht="12.75">
      <c r="A22" s="201" t="s">
        <v>13</v>
      </c>
      <c r="B22" s="202"/>
      <c r="C22" s="202"/>
      <c r="D22" s="202"/>
      <c r="E22" s="202"/>
      <c r="F22" s="202"/>
      <c r="G22" s="202"/>
      <c r="H22" s="203"/>
      <c r="I22" s="4">
        <v>15</v>
      </c>
      <c r="J22" s="11"/>
      <c r="K22" s="11"/>
    </row>
    <row r="23" spans="1:11" ht="12.75">
      <c r="A23" s="201" t="s">
        <v>54</v>
      </c>
      <c r="B23" s="202"/>
      <c r="C23" s="202"/>
      <c r="D23" s="202"/>
      <c r="E23" s="202"/>
      <c r="F23" s="202"/>
      <c r="G23" s="202"/>
      <c r="H23" s="203"/>
      <c r="I23" s="4">
        <v>16</v>
      </c>
      <c r="J23" s="11"/>
      <c r="K23" s="11">
        <v>9836323</v>
      </c>
    </row>
    <row r="24" spans="1:11" ht="12.75">
      <c r="A24" s="201" t="s">
        <v>55</v>
      </c>
      <c r="B24" s="202"/>
      <c r="C24" s="202"/>
      <c r="D24" s="202"/>
      <c r="E24" s="202"/>
      <c r="F24" s="202"/>
      <c r="G24" s="202"/>
      <c r="H24" s="203"/>
      <c r="I24" s="4">
        <v>17</v>
      </c>
      <c r="J24" s="11">
        <v>5558791</v>
      </c>
      <c r="K24" s="11">
        <v>6765557</v>
      </c>
    </row>
    <row r="25" spans="1:11" ht="12.75">
      <c r="A25" s="201" t="s">
        <v>56</v>
      </c>
      <c r="B25" s="202"/>
      <c r="C25" s="202"/>
      <c r="D25" s="202"/>
      <c r="E25" s="202"/>
      <c r="F25" s="202"/>
      <c r="G25" s="202"/>
      <c r="H25" s="203"/>
      <c r="I25" s="4">
        <v>18</v>
      </c>
      <c r="J25" s="11">
        <v>1279598</v>
      </c>
      <c r="K25" s="11">
        <v>2721728</v>
      </c>
    </row>
    <row r="26" spans="1:11" ht="12.75">
      <c r="A26" s="201" t="s">
        <v>57</v>
      </c>
      <c r="B26" s="202"/>
      <c r="C26" s="202"/>
      <c r="D26" s="202"/>
      <c r="E26" s="202"/>
      <c r="F26" s="202"/>
      <c r="G26" s="202"/>
      <c r="H26" s="203"/>
      <c r="I26" s="4">
        <v>19</v>
      </c>
      <c r="J26" s="11"/>
      <c r="K26" s="11"/>
    </row>
    <row r="27" spans="1:11" ht="12.75">
      <c r="A27" s="209" t="s">
        <v>155</v>
      </c>
      <c r="B27" s="210"/>
      <c r="C27" s="210"/>
      <c r="D27" s="210"/>
      <c r="E27" s="210"/>
      <c r="F27" s="210"/>
      <c r="G27" s="210"/>
      <c r="H27" s="211"/>
      <c r="I27" s="4">
        <v>20</v>
      </c>
      <c r="J27" s="116">
        <f>SUM(J28:J35)</f>
        <v>101901260</v>
      </c>
      <c r="K27" s="116">
        <f>SUM(K28:K35)</f>
        <v>162445326</v>
      </c>
    </row>
    <row r="28" spans="1:11" ht="12.75">
      <c r="A28" s="201" t="s">
        <v>58</v>
      </c>
      <c r="B28" s="202"/>
      <c r="C28" s="202"/>
      <c r="D28" s="202"/>
      <c r="E28" s="202"/>
      <c r="F28" s="202"/>
      <c r="G28" s="202"/>
      <c r="H28" s="203"/>
      <c r="I28" s="4">
        <v>21</v>
      </c>
      <c r="J28" s="11"/>
      <c r="K28" s="11"/>
    </row>
    <row r="29" spans="1:11" ht="12.75">
      <c r="A29" s="201" t="s">
        <v>59</v>
      </c>
      <c r="B29" s="202"/>
      <c r="C29" s="202"/>
      <c r="D29" s="202"/>
      <c r="E29" s="202"/>
      <c r="F29" s="202"/>
      <c r="G29" s="202"/>
      <c r="H29" s="203"/>
      <c r="I29" s="4">
        <v>22</v>
      </c>
      <c r="J29" s="11"/>
      <c r="K29" s="11"/>
    </row>
    <row r="30" spans="1:11" ht="12.75">
      <c r="A30" s="201" t="s">
        <v>60</v>
      </c>
      <c r="B30" s="202"/>
      <c r="C30" s="202"/>
      <c r="D30" s="202"/>
      <c r="E30" s="202"/>
      <c r="F30" s="202"/>
      <c r="G30" s="202"/>
      <c r="H30" s="203"/>
      <c r="I30" s="4">
        <v>23</v>
      </c>
      <c r="J30" s="11">
        <v>72841443</v>
      </c>
      <c r="K30" s="11">
        <v>84333744</v>
      </c>
    </row>
    <row r="31" spans="1:11" ht="12.75">
      <c r="A31" s="201" t="s">
        <v>65</v>
      </c>
      <c r="B31" s="202"/>
      <c r="C31" s="202"/>
      <c r="D31" s="202"/>
      <c r="E31" s="202"/>
      <c r="F31" s="202"/>
      <c r="G31" s="202"/>
      <c r="H31" s="203"/>
      <c r="I31" s="4">
        <v>24</v>
      </c>
      <c r="J31" s="11">
        <v>28564380</v>
      </c>
      <c r="K31" s="11">
        <v>53309155</v>
      </c>
    </row>
    <row r="32" spans="1:11" ht="12.75">
      <c r="A32" s="201" t="s">
        <v>66</v>
      </c>
      <c r="B32" s="202"/>
      <c r="C32" s="202"/>
      <c r="D32" s="202"/>
      <c r="E32" s="202"/>
      <c r="F32" s="202"/>
      <c r="G32" s="202"/>
      <c r="H32" s="203"/>
      <c r="I32" s="4">
        <v>25</v>
      </c>
      <c r="J32" s="11">
        <v>63855</v>
      </c>
      <c r="K32" s="11">
        <v>63855</v>
      </c>
    </row>
    <row r="33" spans="1:11" ht="12.75">
      <c r="A33" s="201" t="s">
        <v>67</v>
      </c>
      <c r="B33" s="202"/>
      <c r="C33" s="202"/>
      <c r="D33" s="202"/>
      <c r="E33" s="202"/>
      <c r="F33" s="202"/>
      <c r="G33" s="202"/>
      <c r="H33" s="203"/>
      <c r="I33" s="4">
        <v>26</v>
      </c>
      <c r="J33" s="11">
        <v>431582</v>
      </c>
      <c r="K33" s="11">
        <v>24738572</v>
      </c>
    </row>
    <row r="34" spans="1:11" ht="12.75">
      <c r="A34" s="201" t="s">
        <v>61</v>
      </c>
      <c r="B34" s="202"/>
      <c r="C34" s="202"/>
      <c r="D34" s="202"/>
      <c r="E34" s="202"/>
      <c r="F34" s="202"/>
      <c r="G34" s="202"/>
      <c r="H34" s="203"/>
      <c r="I34" s="4">
        <v>27</v>
      </c>
      <c r="J34" s="11"/>
      <c r="K34" s="11"/>
    </row>
    <row r="35" spans="1:11" ht="12.75">
      <c r="A35" s="201" t="s">
        <v>147</v>
      </c>
      <c r="B35" s="202"/>
      <c r="C35" s="202"/>
      <c r="D35" s="202"/>
      <c r="E35" s="202"/>
      <c r="F35" s="202"/>
      <c r="G35" s="202"/>
      <c r="H35" s="203"/>
      <c r="I35" s="4">
        <v>28</v>
      </c>
      <c r="J35" s="11"/>
      <c r="K35" s="11"/>
    </row>
    <row r="36" spans="1:11" ht="12.75">
      <c r="A36" s="209" t="s">
        <v>148</v>
      </c>
      <c r="B36" s="210"/>
      <c r="C36" s="210"/>
      <c r="D36" s="210"/>
      <c r="E36" s="210"/>
      <c r="F36" s="210"/>
      <c r="G36" s="210"/>
      <c r="H36" s="211"/>
      <c r="I36" s="4">
        <v>29</v>
      </c>
      <c r="J36" s="116">
        <f>SUM(J37:J39)</f>
        <v>0</v>
      </c>
      <c r="K36" s="116">
        <f>SUM(K37:K39)</f>
        <v>0</v>
      </c>
    </row>
    <row r="37" spans="1:11" ht="12.75">
      <c r="A37" s="201" t="s">
        <v>62</v>
      </c>
      <c r="B37" s="202"/>
      <c r="C37" s="202"/>
      <c r="D37" s="202"/>
      <c r="E37" s="202"/>
      <c r="F37" s="202"/>
      <c r="G37" s="202"/>
      <c r="H37" s="203"/>
      <c r="I37" s="4">
        <v>30</v>
      </c>
      <c r="J37" s="11"/>
      <c r="K37" s="11"/>
    </row>
    <row r="38" spans="1:11" ht="12.75">
      <c r="A38" s="201" t="s">
        <v>63</v>
      </c>
      <c r="B38" s="202"/>
      <c r="C38" s="202"/>
      <c r="D38" s="202"/>
      <c r="E38" s="202"/>
      <c r="F38" s="202"/>
      <c r="G38" s="202"/>
      <c r="H38" s="203"/>
      <c r="I38" s="4">
        <v>31</v>
      </c>
      <c r="J38" s="11"/>
      <c r="K38" s="11"/>
    </row>
    <row r="39" spans="1:11" ht="12.75">
      <c r="A39" s="201" t="s">
        <v>64</v>
      </c>
      <c r="B39" s="202"/>
      <c r="C39" s="202"/>
      <c r="D39" s="202"/>
      <c r="E39" s="202"/>
      <c r="F39" s="202"/>
      <c r="G39" s="202"/>
      <c r="H39" s="203"/>
      <c r="I39" s="4">
        <v>32</v>
      </c>
      <c r="J39" s="11"/>
      <c r="K39" s="11"/>
    </row>
    <row r="40" spans="1:11" ht="12.75">
      <c r="A40" s="209" t="s">
        <v>149</v>
      </c>
      <c r="B40" s="210"/>
      <c r="C40" s="210"/>
      <c r="D40" s="210"/>
      <c r="E40" s="210"/>
      <c r="F40" s="210"/>
      <c r="G40" s="210"/>
      <c r="H40" s="211"/>
      <c r="I40" s="4">
        <v>33</v>
      </c>
      <c r="J40" s="118">
        <v>771553</v>
      </c>
      <c r="K40" s="118">
        <v>994412</v>
      </c>
    </row>
    <row r="41" spans="1:11" ht="12.75">
      <c r="A41" s="209" t="s">
        <v>307</v>
      </c>
      <c r="B41" s="210"/>
      <c r="C41" s="210"/>
      <c r="D41" s="210"/>
      <c r="E41" s="210"/>
      <c r="F41" s="210"/>
      <c r="G41" s="210"/>
      <c r="H41" s="211"/>
      <c r="I41" s="4">
        <v>34</v>
      </c>
      <c r="J41" s="116">
        <f>J42+J50+J57+J65</f>
        <v>335680554</v>
      </c>
      <c r="K41" s="116">
        <f>K42+K50+K57+K65</f>
        <v>342563374</v>
      </c>
    </row>
    <row r="42" spans="1:11" ht="12.75">
      <c r="A42" s="209" t="s">
        <v>83</v>
      </c>
      <c r="B42" s="210"/>
      <c r="C42" s="210"/>
      <c r="D42" s="210"/>
      <c r="E42" s="210"/>
      <c r="F42" s="210"/>
      <c r="G42" s="210"/>
      <c r="H42" s="211"/>
      <c r="I42" s="4">
        <v>35</v>
      </c>
      <c r="J42" s="116">
        <f>SUM(J43:J49)</f>
        <v>57465965</v>
      </c>
      <c r="K42" s="116">
        <f>SUM(K43:K49)</f>
        <v>72995772</v>
      </c>
    </row>
    <row r="43" spans="1:11" ht="12.75">
      <c r="A43" s="201" t="s">
        <v>98</v>
      </c>
      <c r="B43" s="202"/>
      <c r="C43" s="202"/>
      <c r="D43" s="202"/>
      <c r="E43" s="202"/>
      <c r="F43" s="202"/>
      <c r="G43" s="202"/>
      <c r="H43" s="203"/>
      <c r="I43" s="4">
        <v>36</v>
      </c>
      <c r="J43" s="11">
        <v>42629395</v>
      </c>
      <c r="K43" s="11">
        <v>39899443</v>
      </c>
    </row>
    <row r="44" spans="1:11" ht="12.75">
      <c r="A44" s="201" t="s">
        <v>99</v>
      </c>
      <c r="B44" s="202"/>
      <c r="C44" s="202"/>
      <c r="D44" s="202"/>
      <c r="E44" s="202"/>
      <c r="F44" s="202"/>
      <c r="G44" s="202"/>
      <c r="H44" s="203"/>
      <c r="I44" s="4">
        <v>37</v>
      </c>
      <c r="J44" s="11">
        <v>2806050</v>
      </c>
      <c r="K44" s="11">
        <v>2530539</v>
      </c>
    </row>
    <row r="45" spans="1:11" ht="12.75">
      <c r="A45" s="201" t="s">
        <v>68</v>
      </c>
      <c r="B45" s="202"/>
      <c r="C45" s="202"/>
      <c r="D45" s="202"/>
      <c r="E45" s="202"/>
      <c r="F45" s="202"/>
      <c r="G45" s="202"/>
      <c r="H45" s="203"/>
      <c r="I45" s="4">
        <v>38</v>
      </c>
      <c r="J45" s="11">
        <v>8623623</v>
      </c>
      <c r="K45" s="11">
        <v>11092898</v>
      </c>
    </row>
    <row r="46" spans="1:11" ht="12.75">
      <c r="A46" s="201" t="s">
        <v>69</v>
      </c>
      <c r="B46" s="202"/>
      <c r="C46" s="202"/>
      <c r="D46" s="202"/>
      <c r="E46" s="202"/>
      <c r="F46" s="202"/>
      <c r="G46" s="202"/>
      <c r="H46" s="203"/>
      <c r="I46" s="4">
        <v>39</v>
      </c>
      <c r="J46" s="11">
        <v>3406897</v>
      </c>
      <c r="K46" s="11">
        <v>19472892</v>
      </c>
    </row>
    <row r="47" spans="1:11" ht="12.75">
      <c r="A47" s="201" t="s">
        <v>70</v>
      </c>
      <c r="B47" s="202"/>
      <c r="C47" s="202"/>
      <c r="D47" s="202"/>
      <c r="E47" s="202"/>
      <c r="F47" s="202"/>
      <c r="G47" s="202"/>
      <c r="H47" s="203"/>
      <c r="I47" s="4">
        <v>40</v>
      </c>
      <c r="J47" s="11"/>
      <c r="K47" s="11"/>
    </row>
    <row r="48" spans="1:11" ht="12.75">
      <c r="A48" s="201" t="s">
        <v>71</v>
      </c>
      <c r="B48" s="202"/>
      <c r="C48" s="202"/>
      <c r="D48" s="202"/>
      <c r="E48" s="202"/>
      <c r="F48" s="202"/>
      <c r="G48" s="202"/>
      <c r="H48" s="203"/>
      <c r="I48" s="4">
        <v>41</v>
      </c>
      <c r="J48" s="11"/>
      <c r="K48" s="11"/>
    </row>
    <row r="49" spans="1:11" ht="12.75">
      <c r="A49" s="201" t="s">
        <v>72</v>
      </c>
      <c r="B49" s="202"/>
      <c r="C49" s="202"/>
      <c r="D49" s="202"/>
      <c r="E49" s="202"/>
      <c r="F49" s="202"/>
      <c r="G49" s="202"/>
      <c r="H49" s="203"/>
      <c r="I49" s="4">
        <v>42</v>
      </c>
      <c r="J49" s="11"/>
      <c r="K49" s="11"/>
    </row>
    <row r="50" spans="1:11" ht="12.75">
      <c r="A50" s="209" t="s">
        <v>84</v>
      </c>
      <c r="B50" s="210"/>
      <c r="C50" s="210"/>
      <c r="D50" s="210"/>
      <c r="E50" s="210"/>
      <c r="F50" s="210"/>
      <c r="G50" s="210"/>
      <c r="H50" s="211"/>
      <c r="I50" s="4">
        <v>43</v>
      </c>
      <c r="J50" s="116">
        <f>SUM(J51:J56)</f>
        <v>202109498</v>
      </c>
      <c r="K50" s="116">
        <f>SUM(K51:K56)</f>
        <v>201380924</v>
      </c>
    </row>
    <row r="51" spans="1:11" ht="12.75">
      <c r="A51" s="201" t="s">
        <v>161</v>
      </c>
      <c r="B51" s="202"/>
      <c r="C51" s="202"/>
      <c r="D51" s="202"/>
      <c r="E51" s="202"/>
      <c r="F51" s="202"/>
      <c r="G51" s="202"/>
      <c r="H51" s="203"/>
      <c r="I51" s="4">
        <v>44</v>
      </c>
      <c r="J51" s="11"/>
      <c r="K51" s="11"/>
    </row>
    <row r="52" spans="1:11" ht="12.75">
      <c r="A52" s="201" t="s">
        <v>162</v>
      </c>
      <c r="B52" s="202"/>
      <c r="C52" s="202"/>
      <c r="D52" s="202"/>
      <c r="E52" s="202"/>
      <c r="F52" s="202"/>
      <c r="G52" s="202"/>
      <c r="H52" s="203"/>
      <c r="I52" s="4">
        <v>45</v>
      </c>
      <c r="J52" s="11">
        <v>147150088</v>
      </c>
      <c r="K52" s="11">
        <v>144486335</v>
      </c>
    </row>
    <row r="53" spans="1:11" ht="12.75">
      <c r="A53" s="201" t="s">
        <v>163</v>
      </c>
      <c r="B53" s="202"/>
      <c r="C53" s="202"/>
      <c r="D53" s="202"/>
      <c r="E53" s="202"/>
      <c r="F53" s="202"/>
      <c r="G53" s="202"/>
      <c r="H53" s="203"/>
      <c r="I53" s="4">
        <v>46</v>
      </c>
      <c r="J53" s="11">
        <v>5244952</v>
      </c>
      <c r="K53" s="11">
        <v>11459976</v>
      </c>
    </row>
    <row r="54" spans="1:11" ht="12.75">
      <c r="A54" s="201" t="s">
        <v>164</v>
      </c>
      <c r="B54" s="202"/>
      <c r="C54" s="202"/>
      <c r="D54" s="202"/>
      <c r="E54" s="202"/>
      <c r="F54" s="202"/>
      <c r="G54" s="202"/>
      <c r="H54" s="203"/>
      <c r="I54" s="4">
        <v>47</v>
      </c>
      <c r="J54" s="11">
        <v>932787</v>
      </c>
      <c r="K54" s="11">
        <v>735970</v>
      </c>
    </row>
    <row r="55" spans="1:11" ht="12.75">
      <c r="A55" s="201" t="s">
        <v>5</v>
      </c>
      <c r="B55" s="202"/>
      <c r="C55" s="202"/>
      <c r="D55" s="202"/>
      <c r="E55" s="202"/>
      <c r="F55" s="202"/>
      <c r="G55" s="202"/>
      <c r="H55" s="203"/>
      <c r="I55" s="4">
        <v>48</v>
      </c>
      <c r="J55" s="11">
        <v>24370613</v>
      </c>
      <c r="K55" s="11">
        <v>19265748</v>
      </c>
    </row>
    <row r="56" spans="1:11" ht="12.75">
      <c r="A56" s="201" t="s">
        <v>6</v>
      </c>
      <c r="B56" s="202"/>
      <c r="C56" s="202"/>
      <c r="D56" s="202"/>
      <c r="E56" s="202"/>
      <c r="F56" s="202"/>
      <c r="G56" s="202"/>
      <c r="H56" s="203"/>
      <c r="I56" s="4">
        <v>49</v>
      </c>
      <c r="J56" s="11">
        <v>24411058</v>
      </c>
      <c r="K56" s="11">
        <v>25432895</v>
      </c>
    </row>
    <row r="57" spans="1:11" ht="12.75">
      <c r="A57" s="209" t="s">
        <v>85</v>
      </c>
      <c r="B57" s="210"/>
      <c r="C57" s="210"/>
      <c r="D57" s="210"/>
      <c r="E57" s="210"/>
      <c r="F57" s="210"/>
      <c r="G57" s="210"/>
      <c r="H57" s="211"/>
      <c r="I57" s="4">
        <v>50</v>
      </c>
      <c r="J57" s="116">
        <f>SUM(J58:J64)</f>
        <v>66543367</v>
      </c>
      <c r="K57" s="116">
        <f>SUM(K58:K64)</f>
        <v>60674391</v>
      </c>
    </row>
    <row r="58" spans="1:11" ht="12.75">
      <c r="A58" s="201" t="s">
        <v>58</v>
      </c>
      <c r="B58" s="202"/>
      <c r="C58" s="202"/>
      <c r="D58" s="202"/>
      <c r="E58" s="202"/>
      <c r="F58" s="202"/>
      <c r="G58" s="202"/>
      <c r="H58" s="203"/>
      <c r="I58" s="4">
        <v>51</v>
      </c>
      <c r="J58" s="11"/>
      <c r="K58" s="11"/>
    </row>
    <row r="59" spans="1:11" ht="12.75">
      <c r="A59" s="201" t="s">
        <v>59</v>
      </c>
      <c r="B59" s="202"/>
      <c r="C59" s="202"/>
      <c r="D59" s="202"/>
      <c r="E59" s="202"/>
      <c r="F59" s="202"/>
      <c r="G59" s="202"/>
      <c r="H59" s="203"/>
      <c r="I59" s="4">
        <v>52</v>
      </c>
      <c r="J59" s="11"/>
      <c r="K59" s="11"/>
    </row>
    <row r="60" spans="1:11" ht="12.75">
      <c r="A60" s="201" t="s">
        <v>195</v>
      </c>
      <c r="B60" s="202"/>
      <c r="C60" s="202"/>
      <c r="D60" s="202"/>
      <c r="E60" s="202"/>
      <c r="F60" s="202"/>
      <c r="G60" s="202"/>
      <c r="H60" s="203"/>
      <c r="I60" s="4">
        <v>53</v>
      </c>
      <c r="J60" s="11"/>
      <c r="K60" s="11"/>
    </row>
    <row r="61" spans="1:11" ht="12.75">
      <c r="A61" s="201" t="s">
        <v>65</v>
      </c>
      <c r="B61" s="202"/>
      <c r="C61" s="202"/>
      <c r="D61" s="202"/>
      <c r="E61" s="202"/>
      <c r="F61" s="202"/>
      <c r="G61" s="202"/>
      <c r="H61" s="203"/>
      <c r="I61" s="4">
        <v>54</v>
      </c>
      <c r="J61" s="11"/>
      <c r="K61" s="11">
        <v>14977162</v>
      </c>
    </row>
    <row r="62" spans="1:11" ht="12.75">
      <c r="A62" s="201" t="s">
        <v>66</v>
      </c>
      <c r="B62" s="202"/>
      <c r="C62" s="202"/>
      <c r="D62" s="202"/>
      <c r="E62" s="202"/>
      <c r="F62" s="202"/>
      <c r="G62" s="202"/>
      <c r="H62" s="203"/>
      <c r="I62" s="4">
        <v>55</v>
      </c>
      <c r="J62" s="11"/>
      <c r="K62" s="11"/>
    </row>
    <row r="63" spans="1:11" ht="12.75">
      <c r="A63" s="201" t="s">
        <v>67</v>
      </c>
      <c r="B63" s="202"/>
      <c r="C63" s="202"/>
      <c r="D63" s="202"/>
      <c r="E63" s="202"/>
      <c r="F63" s="202"/>
      <c r="G63" s="202"/>
      <c r="H63" s="203"/>
      <c r="I63" s="4">
        <v>56</v>
      </c>
      <c r="J63" s="11">
        <v>66543367</v>
      </c>
      <c r="K63" s="11">
        <v>45697229</v>
      </c>
    </row>
    <row r="64" spans="1:11" ht="12.75">
      <c r="A64" s="201" t="s">
        <v>31</v>
      </c>
      <c r="B64" s="202"/>
      <c r="C64" s="202"/>
      <c r="D64" s="202"/>
      <c r="E64" s="202"/>
      <c r="F64" s="202"/>
      <c r="G64" s="202"/>
      <c r="H64" s="203"/>
      <c r="I64" s="4">
        <v>57</v>
      </c>
      <c r="J64" s="11"/>
      <c r="K64" s="11"/>
    </row>
    <row r="65" spans="1:11" ht="12.75">
      <c r="A65" s="209" t="s">
        <v>168</v>
      </c>
      <c r="B65" s="210"/>
      <c r="C65" s="210"/>
      <c r="D65" s="210"/>
      <c r="E65" s="210"/>
      <c r="F65" s="210"/>
      <c r="G65" s="210"/>
      <c r="H65" s="211"/>
      <c r="I65" s="4">
        <v>58</v>
      </c>
      <c r="J65" s="118">
        <v>9561724</v>
      </c>
      <c r="K65" s="118">
        <v>7512287</v>
      </c>
    </row>
    <row r="66" spans="1:11" ht="12.75">
      <c r="A66" s="209" t="s">
        <v>38</v>
      </c>
      <c r="B66" s="210"/>
      <c r="C66" s="210"/>
      <c r="D66" s="210"/>
      <c r="E66" s="210"/>
      <c r="F66" s="210"/>
      <c r="G66" s="210"/>
      <c r="H66" s="211"/>
      <c r="I66" s="4">
        <v>59</v>
      </c>
      <c r="J66" s="118">
        <v>75549210</v>
      </c>
      <c r="K66" s="118">
        <v>116165088</v>
      </c>
    </row>
    <row r="67" spans="1:11" ht="12.75">
      <c r="A67" s="209" t="s">
        <v>308</v>
      </c>
      <c r="B67" s="210"/>
      <c r="C67" s="210"/>
      <c r="D67" s="210"/>
      <c r="E67" s="210"/>
      <c r="F67" s="210"/>
      <c r="G67" s="210"/>
      <c r="H67" s="211"/>
      <c r="I67" s="4">
        <v>60</v>
      </c>
      <c r="J67" s="116">
        <f>J8+J9+J41+J66</f>
        <v>1072889428</v>
      </c>
      <c r="K67" s="116">
        <f>K8+K9+K41+K66</f>
        <v>1201548169</v>
      </c>
    </row>
    <row r="68" spans="1:11" ht="12.75">
      <c r="A68" s="215" t="s">
        <v>73</v>
      </c>
      <c r="B68" s="216"/>
      <c r="C68" s="216"/>
      <c r="D68" s="216"/>
      <c r="E68" s="216"/>
      <c r="F68" s="216"/>
      <c r="G68" s="216"/>
      <c r="H68" s="217"/>
      <c r="I68" s="5">
        <v>61</v>
      </c>
      <c r="J68" s="119">
        <v>7149210</v>
      </c>
      <c r="K68" s="119">
        <v>4592542</v>
      </c>
    </row>
    <row r="69" spans="1:11" ht="12.75">
      <c r="A69" s="193" t="s">
        <v>40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1:11" ht="12.75">
      <c r="A70" s="197" t="s">
        <v>309</v>
      </c>
      <c r="B70" s="198"/>
      <c r="C70" s="198"/>
      <c r="D70" s="198"/>
      <c r="E70" s="198"/>
      <c r="F70" s="198"/>
      <c r="G70" s="198"/>
      <c r="H70" s="220"/>
      <c r="I70" s="6">
        <v>62</v>
      </c>
      <c r="J70" s="120">
        <f>J71+J72+J73+J79+J80+J83+J86</f>
        <v>659164863</v>
      </c>
      <c r="K70" s="120">
        <f>K71+K72+K73+K79+K80+K83+K86</f>
        <v>703571542</v>
      </c>
    </row>
    <row r="71" spans="1:11" ht="12.75">
      <c r="A71" s="209" t="s">
        <v>112</v>
      </c>
      <c r="B71" s="210"/>
      <c r="C71" s="210"/>
      <c r="D71" s="210"/>
      <c r="E71" s="210"/>
      <c r="F71" s="210"/>
      <c r="G71" s="210"/>
      <c r="H71" s="211"/>
      <c r="I71" s="4">
        <v>63</v>
      </c>
      <c r="J71" s="118">
        <v>419958400</v>
      </c>
      <c r="K71" s="118">
        <v>419958400</v>
      </c>
    </row>
    <row r="72" spans="1:11" ht="12.75">
      <c r="A72" s="209" t="s">
        <v>113</v>
      </c>
      <c r="B72" s="210"/>
      <c r="C72" s="210"/>
      <c r="D72" s="210"/>
      <c r="E72" s="210"/>
      <c r="F72" s="210"/>
      <c r="G72" s="210"/>
      <c r="H72" s="211"/>
      <c r="I72" s="4">
        <v>64</v>
      </c>
      <c r="J72" s="118">
        <f>177437945-4729953</f>
        <v>172707992</v>
      </c>
      <c r="K72" s="118">
        <v>183120693</v>
      </c>
    </row>
    <row r="73" spans="1:11" ht="12.75">
      <c r="A73" s="209" t="s">
        <v>114</v>
      </c>
      <c r="B73" s="210"/>
      <c r="C73" s="210"/>
      <c r="D73" s="210"/>
      <c r="E73" s="210"/>
      <c r="F73" s="210"/>
      <c r="G73" s="210"/>
      <c r="H73" s="211"/>
      <c r="I73" s="4">
        <v>65</v>
      </c>
      <c r="J73" s="116">
        <f>J74+J75-J76+J77+J78</f>
        <v>6176653</v>
      </c>
      <c r="K73" s="116">
        <f>K74+K75-K76+K77+K78</f>
        <v>6853275</v>
      </c>
    </row>
    <row r="74" spans="1:11" ht="12.75">
      <c r="A74" s="201" t="s">
        <v>115</v>
      </c>
      <c r="B74" s="202"/>
      <c r="C74" s="202"/>
      <c r="D74" s="202"/>
      <c r="E74" s="202"/>
      <c r="F74" s="202"/>
      <c r="G74" s="202"/>
      <c r="H74" s="203"/>
      <c r="I74" s="4">
        <v>66</v>
      </c>
      <c r="J74" s="11">
        <v>6139794</v>
      </c>
      <c r="K74" s="11">
        <v>6142808</v>
      </c>
    </row>
    <row r="75" spans="1:11" ht="12.75">
      <c r="A75" s="201" t="s">
        <v>116</v>
      </c>
      <c r="B75" s="202"/>
      <c r="C75" s="202"/>
      <c r="D75" s="202"/>
      <c r="E75" s="202"/>
      <c r="F75" s="202"/>
      <c r="G75" s="202"/>
      <c r="H75" s="203"/>
      <c r="I75" s="4">
        <v>67</v>
      </c>
      <c r="J75" s="11">
        <v>11359719</v>
      </c>
      <c r="K75" s="11">
        <v>378455</v>
      </c>
    </row>
    <row r="76" spans="1:11" ht="12.75">
      <c r="A76" s="201" t="s">
        <v>104</v>
      </c>
      <c r="B76" s="202"/>
      <c r="C76" s="202"/>
      <c r="D76" s="202"/>
      <c r="E76" s="202"/>
      <c r="F76" s="202"/>
      <c r="G76" s="202"/>
      <c r="H76" s="203"/>
      <c r="I76" s="4">
        <v>68</v>
      </c>
      <c r="J76" s="11">
        <v>11359719</v>
      </c>
      <c r="K76" s="11">
        <v>378455</v>
      </c>
    </row>
    <row r="77" spans="1:11" ht="12.75">
      <c r="A77" s="201" t="s">
        <v>105</v>
      </c>
      <c r="B77" s="202"/>
      <c r="C77" s="202"/>
      <c r="D77" s="202"/>
      <c r="E77" s="202"/>
      <c r="F77" s="202"/>
      <c r="G77" s="202"/>
      <c r="H77" s="203"/>
      <c r="I77" s="4">
        <v>69</v>
      </c>
      <c r="J77" s="11">
        <v>36859</v>
      </c>
      <c r="K77" s="11">
        <v>37583</v>
      </c>
    </row>
    <row r="78" spans="1:11" ht="12.75">
      <c r="A78" s="201" t="s">
        <v>106</v>
      </c>
      <c r="B78" s="202"/>
      <c r="C78" s="202"/>
      <c r="D78" s="202"/>
      <c r="E78" s="202"/>
      <c r="F78" s="202"/>
      <c r="G78" s="202"/>
      <c r="H78" s="203"/>
      <c r="I78" s="4">
        <v>70</v>
      </c>
      <c r="J78" s="11"/>
      <c r="K78" s="11">
        <v>672884</v>
      </c>
    </row>
    <row r="79" spans="1:11" ht="12.75">
      <c r="A79" s="209" t="s">
        <v>107</v>
      </c>
      <c r="B79" s="210"/>
      <c r="C79" s="210"/>
      <c r="D79" s="210"/>
      <c r="E79" s="210"/>
      <c r="F79" s="210"/>
      <c r="G79" s="210"/>
      <c r="H79" s="211"/>
      <c r="I79" s="4">
        <v>71</v>
      </c>
      <c r="J79" s="118">
        <v>10042847</v>
      </c>
      <c r="K79" s="118">
        <v>10185353</v>
      </c>
    </row>
    <row r="80" spans="1:11" ht="12.75">
      <c r="A80" s="209" t="s">
        <v>193</v>
      </c>
      <c r="B80" s="210"/>
      <c r="C80" s="210"/>
      <c r="D80" s="210"/>
      <c r="E80" s="210"/>
      <c r="F80" s="210"/>
      <c r="G80" s="210"/>
      <c r="H80" s="211"/>
      <c r="I80" s="4">
        <v>72</v>
      </c>
      <c r="J80" s="116">
        <f>J81-J82</f>
        <v>0</v>
      </c>
      <c r="K80" s="116">
        <f>K81-K82</f>
        <v>18778919</v>
      </c>
    </row>
    <row r="81" spans="1:11" ht="12.75">
      <c r="A81" s="212" t="s">
        <v>133</v>
      </c>
      <c r="B81" s="213"/>
      <c r="C81" s="213"/>
      <c r="D81" s="213"/>
      <c r="E81" s="213"/>
      <c r="F81" s="213"/>
      <c r="G81" s="213"/>
      <c r="H81" s="214"/>
      <c r="I81" s="4">
        <v>73</v>
      </c>
      <c r="J81" s="11"/>
      <c r="K81" s="11">
        <v>18778919</v>
      </c>
    </row>
    <row r="82" spans="1:11" ht="12.75">
      <c r="A82" s="212" t="s">
        <v>134</v>
      </c>
      <c r="B82" s="213"/>
      <c r="C82" s="213"/>
      <c r="D82" s="213"/>
      <c r="E82" s="213"/>
      <c r="F82" s="213"/>
      <c r="G82" s="213"/>
      <c r="H82" s="214"/>
      <c r="I82" s="4">
        <v>74</v>
      </c>
      <c r="J82" s="11"/>
      <c r="K82" s="11"/>
    </row>
    <row r="83" spans="1:11" ht="12.75">
      <c r="A83" s="201" t="s">
        <v>194</v>
      </c>
      <c r="B83" s="202"/>
      <c r="C83" s="202"/>
      <c r="D83" s="202"/>
      <c r="E83" s="202"/>
      <c r="F83" s="202"/>
      <c r="G83" s="202"/>
      <c r="H83" s="203"/>
      <c r="I83" s="4">
        <v>75</v>
      </c>
      <c r="J83" s="10">
        <f>J84-J85</f>
        <v>50254373</v>
      </c>
      <c r="K83" s="10">
        <f>K84-K85</f>
        <v>64663081</v>
      </c>
    </row>
    <row r="84" spans="1:11" ht="12.75">
      <c r="A84" s="212" t="s">
        <v>135</v>
      </c>
      <c r="B84" s="213"/>
      <c r="C84" s="213"/>
      <c r="D84" s="213"/>
      <c r="E84" s="213"/>
      <c r="F84" s="213"/>
      <c r="G84" s="213"/>
      <c r="H84" s="214"/>
      <c r="I84" s="4">
        <v>76</v>
      </c>
      <c r="J84" s="11">
        <f>54224990-3970617</f>
        <v>50254373</v>
      </c>
      <c r="K84" s="11">
        <v>64663081</v>
      </c>
    </row>
    <row r="85" spans="1:11" ht="12.75">
      <c r="A85" s="212" t="s">
        <v>136</v>
      </c>
      <c r="B85" s="213"/>
      <c r="C85" s="213"/>
      <c r="D85" s="213"/>
      <c r="E85" s="213"/>
      <c r="F85" s="213"/>
      <c r="G85" s="213"/>
      <c r="H85" s="214"/>
      <c r="I85" s="4">
        <v>77</v>
      </c>
      <c r="J85" s="11"/>
      <c r="K85" s="11"/>
    </row>
    <row r="86" spans="1:11" ht="12.75">
      <c r="A86" s="209" t="s">
        <v>137</v>
      </c>
      <c r="B86" s="210"/>
      <c r="C86" s="210"/>
      <c r="D86" s="210"/>
      <c r="E86" s="210"/>
      <c r="F86" s="210"/>
      <c r="G86" s="210"/>
      <c r="H86" s="211"/>
      <c r="I86" s="4">
        <v>78</v>
      </c>
      <c r="J86" s="118">
        <v>24598</v>
      </c>
      <c r="K86" s="118">
        <v>11821</v>
      </c>
    </row>
    <row r="87" spans="1:11" ht="12.75">
      <c r="A87" s="209" t="s">
        <v>310</v>
      </c>
      <c r="B87" s="210"/>
      <c r="C87" s="210"/>
      <c r="D87" s="210"/>
      <c r="E87" s="210"/>
      <c r="F87" s="210"/>
      <c r="G87" s="210"/>
      <c r="H87" s="211"/>
      <c r="I87" s="4">
        <v>79</v>
      </c>
      <c r="J87" s="116">
        <f>SUM(J88:J90)</f>
        <v>15619833</v>
      </c>
      <c r="K87" s="116">
        <f>SUM(K88:K90)</f>
        <v>15214437</v>
      </c>
    </row>
    <row r="88" spans="1:11" ht="12.75">
      <c r="A88" s="201" t="s">
        <v>100</v>
      </c>
      <c r="B88" s="202"/>
      <c r="C88" s="202"/>
      <c r="D88" s="202"/>
      <c r="E88" s="202"/>
      <c r="F88" s="202"/>
      <c r="G88" s="202"/>
      <c r="H88" s="203"/>
      <c r="I88" s="4">
        <v>80</v>
      </c>
      <c r="J88" s="11">
        <v>3332255</v>
      </c>
      <c r="K88" s="11">
        <v>4954378</v>
      </c>
    </row>
    <row r="89" spans="1:11" ht="12.75">
      <c r="A89" s="201" t="s">
        <v>101</v>
      </c>
      <c r="B89" s="202"/>
      <c r="C89" s="202"/>
      <c r="D89" s="202"/>
      <c r="E89" s="202"/>
      <c r="F89" s="202"/>
      <c r="G89" s="202"/>
      <c r="H89" s="203"/>
      <c r="I89" s="4">
        <v>81</v>
      </c>
      <c r="J89" s="11"/>
      <c r="K89" s="11">
        <v>0</v>
      </c>
    </row>
    <row r="90" spans="1:11" ht="12.75">
      <c r="A90" s="201" t="s">
        <v>102</v>
      </c>
      <c r="B90" s="202"/>
      <c r="C90" s="202"/>
      <c r="D90" s="202"/>
      <c r="E90" s="202"/>
      <c r="F90" s="202"/>
      <c r="G90" s="202"/>
      <c r="H90" s="203"/>
      <c r="I90" s="4">
        <v>82</v>
      </c>
      <c r="J90" s="11">
        <v>12287578</v>
      </c>
      <c r="K90" s="11">
        <v>10260059</v>
      </c>
    </row>
    <row r="91" spans="1:11" ht="12.75">
      <c r="A91" s="209" t="s">
        <v>311</v>
      </c>
      <c r="B91" s="210"/>
      <c r="C91" s="210"/>
      <c r="D91" s="210"/>
      <c r="E91" s="210"/>
      <c r="F91" s="210"/>
      <c r="G91" s="210"/>
      <c r="H91" s="211"/>
      <c r="I91" s="4">
        <v>83</v>
      </c>
      <c r="J91" s="116">
        <f>SUM(J92:J100)</f>
        <v>92905027</v>
      </c>
      <c r="K91" s="116">
        <f>SUM(K92:K100)</f>
        <v>79910743</v>
      </c>
    </row>
    <row r="92" spans="1:11" ht="12.75">
      <c r="A92" s="201" t="s">
        <v>103</v>
      </c>
      <c r="B92" s="202"/>
      <c r="C92" s="202"/>
      <c r="D92" s="202"/>
      <c r="E92" s="202"/>
      <c r="F92" s="202"/>
      <c r="G92" s="202"/>
      <c r="H92" s="203"/>
      <c r="I92" s="4">
        <v>84</v>
      </c>
      <c r="J92" s="11"/>
      <c r="K92" s="11"/>
    </row>
    <row r="93" spans="1:11" ht="12.75">
      <c r="A93" s="201" t="s">
        <v>196</v>
      </c>
      <c r="B93" s="202"/>
      <c r="C93" s="202"/>
      <c r="D93" s="202"/>
      <c r="E93" s="202"/>
      <c r="F93" s="202"/>
      <c r="G93" s="202"/>
      <c r="H93" s="203"/>
      <c r="I93" s="4">
        <v>85</v>
      </c>
      <c r="J93" s="11"/>
      <c r="K93" s="11"/>
    </row>
    <row r="94" spans="1:11" ht="12.75">
      <c r="A94" s="201" t="s">
        <v>0</v>
      </c>
      <c r="B94" s="202"/>
      <c r="C94" s="202"/>
      <c r="D94" s="202"/>
      <c r="E94" s="202"/>
      <c r="F94" s="202"/>
      <c r="G94" s="202"/>
      <c r="H94" s="203"/>
      <c r="I94" s="4">
        <v>86</v>
      </c>
      <c r="J94" s="11">
        <v>92830764</v>
      </c>
      <c r="K94" s="11">
        <v>79841681</v>
      </c>
    </row>
    <row r="95" spans="1:11" ht="12.75">
      <c r="A95" s="201" t="s">
        <v>197</v>
      </c>
      <c r="B95" s="202"/>
      <c r="C95" s="202"/>
      <c r="D95" s="202"/>
      <c r="E95" s="202"/>
      <c r="F95" s="202"/>
      <c r="G95" s="202"/>
      <c r="H95" s="203"/>
      <c r="I95" s="4">
        <v>87</v>
      </c>
      <c r="J95" s="11"/>
      <c r="K95" s="11"/>
    </row>
    <row r="96" spans="1:11" ht="12.75">
      <c r="A96" s="201" t="s">
        <v>198</v>
      </c>
      <c r="B96" s="202"/>
      <c r="C96" s="202"/>
      <c r="D96" s="202"/>
      <c r="E96" s="202"/>
      <c r="F96" s="202"/>
      <c r="G96" s="202"/>
      <c r="H96" s="203"/>
      <c r="I96" s="4">
        <v>88</v>
      </c>
      <c r="J96" s="11"/>
      <c r="K96" s="11"/>
    </row>
    <row r="97" spans="1:11" ht="12.75">
      <c r="A97" s="201" t="s">
        <v>199</v>
      </c>
      <c r="B97" s="202"/>
      <c r="C97" s="202"/>
      <c r="D97" s="202"/>
      <c r="E97" s="202"/>
      <c r="F97" s="202"/>
      <c r="G97" s="202"/>
      <c r="H97" s="203"/>
      <c r="I97" s="4">
        <v>89</v>
      </c>
      <c r="J97" s="11"/>
      <c r="K97" s="11"/>
    </row>
    <row r="98" spans="1:11" ht="12.75">
      <c r="A98" s="201" t="s">
        <v>76</v>
      </c>
      <c r="B98" s="202"/>
      <c r="C98" s="202"/>
      <c r="D98" s="202"/>
      <c r="E98" s="202"/>
      <c r="F98" s="202"/>
      <c r="G98" s="202"/>
      <c r="H98" s="203"/>
      <c r="I98" s="4">
        <v>90</v>
      </c>
      <c r="J98" s="11"/>
      <c r="K98" s="11"/>
    </row>
    <row r="99" spans="1:11" ht="12.75">
      <c r="A99" s="201" t="s">
        <v>74</v>
      </c>
      <c r="B99" s="202"/>
      <c r="C99" s="202"/>
      <c r="D99" s="202"/>
      <c r="E99" s="202"/>
      <c r="F99" s="202"/>
      <c r="G99" s="202"/>
      <c r="H99" s="203"/>
      <c r="I99" s="4">
        <v>91</v>
      </c>
      <c r="J99" s="11"/>
      <c r="K99" s="11"/>
    </row>
    <row r="100" spans="1:11" ht="12.75">
      <c r="A100" s="201" t="s">
        <v>75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1">
        <v>74263</v>
      </c>
      <c r="K100" s="11">
        <v>69062</v>
      </c>
    </row>
    <row r="101" spans="1:11" ht="12.75">
      <c r="A101" s="209" t="s">
        <v>312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16">
        <f>SUM(J102:J113)</f>
        <v>303494369</v>
      </c>
      <c r="K101" s="116">
        <f>SUM(K102:K113)</f>
        <v>400643484</v>
      </c>
    </row>
    <row r="102" spans="1:11" ht="12.75">
      <c r="A102" s="201" t="s">
        <v>103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1"/>
      <c r="K102" s="11"/>
    </row>
    <row r="103" spans="1:11" ht="12.75">
      <c r="A103" s="201" t="s">
        <v>196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1"/>
      <c r="K103" s="11"/>
    </row>
    <row r="104" spans="1:11" ht="12.75">
      <c r="A104" s="201" t="s">
        <v>0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1">
        <v>106256933</v>
      </c>
      <c r="K104" s="11">
        <v>130575421</v>
      </c>
    </row>
    <row r="105" spans="1:11" ht="12.75">
      <c r="A105" s="201" t="s">
        <v>197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1">
        <v>82413732</v>
      </c>
      <c r="K105" s="11">
        <v>121247148</v>
      </c>
    </row>
    <row r="106" spans="1:11" ht="12.75">
      <c r="A106" s="201" t="s">
        <v>198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1">
        <v>93147767</v>
      </c>
      <c r="K106" s="11">
        <v>120621316</v>
      </c>
    </row>
    <row r="107" spans="1:11" ht="12.75">
      <c r="A107" s="201" t="s">
        <v>199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1"/>
      <c r="K107" s="11"/>
    </row>
    <row r="108" spans="1:11" ht="12.75">
      <c r="A108" s="201" t="s">
        <v>76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1"/>
      <c r="K108" s="11">
        <v>8971</v>
      </c>
    </row>
    <row r="109" spans="1:11" ht="12.75">
      <c r="A109" s="201" t="s">
        <v>77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1">
        <v>6553022</v>
      </c>
      <c r="K109" s="11">
        <v>3163182</v>
      </c>
    </row>
    <row r="110" spans="1:11" ht="12.75">
      <c r="A110" s="201" t="s">
        <v>78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11">
        <f>6147659+3970617+4729953</f>
        <v>14848229</v>
      </c>
      <c r="K110" s="11">
        <v>24365906</v>
      </c>
    </row>
    <row r="111" spans="1:11" ht="12.75">
      <c r="A111" s="201" t="s">
        <v>81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1">
        <v>16387</v>
      </c>
      <c r="K111" s="11">
        <v>657875</v>
      </c>
    </row>
    <row r="112" spans="1:11" ht="12.75">
      <c r="A112" s="201" t="s">
        <v>79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1"/>
      <c r="K112" s="11"/>
    </row>
    <row r="113" spans="1:11" ht="12.75">
      <c r="A113" s="201" t="s">
        <v>80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1">
        <v>258299</v>
      </c>
      <c r="K113" s="11">
        <v>3665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18">
        <v>1705336</v>
      </c>
      <c r="K114" s="118">
        <v>2207963</v>
      </c>
    </row>
    <row r="115" spans="1:11" ht="12.75">
      <c r="A115" s="209" t="s">
        <v>313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16">
        <f>J70+J87+J91+J101+J114</f>
        <v>1072889428</v>
      </c>
      <c r="K115" s="116">
        <f>K70+K87+K91+K101+K114</f>
        <v>1201548169</v>
      </c>
    </row>
    <row r="116" spans="1:11" ht="12.75">
      <c r="A116" s="190" t="s">
        <v>39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19">
        <f>+J68</f>
        <v>7149210</v>
      </c>
      <c r="K116" s="119">
        <f>+K68</f>
        <v>4592542</v>
      </c>
    </row>
    <row r="117" spans="1:11" ht="12.75">
      <c r="A117" s="193" t="s">
        <v>234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150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</row>
    <row r="119" spans="1:11" ht="12.75">
      <c r="A119" s="201" t="s">
        <v>3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1">
        <f>+J70-J86</f>
        <v>659140265</v>
      </c>
      <c r="K119" s="11">
        <v>703559721</v>
      </c>
    </row>
    <row r="120" spans="1:11" ht="12.75">
      <c r="A120" s="204" t="s">
        <v>4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2">
        <f>+J86</f>
        <v>24598</v>
      </c>
      <c r="K120" s="12">
        <v>11821</v>
      </c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M121" s="109"/>
      <c r="N121" s="109"/>
    </row>
    <row r="122" spans="1:11" ht="12.75">
      <c r="A122" s="207" t="s">
        <v>82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ht="12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</sheetData>
  <sheetProtection/>
  <mergeCells count="122"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7:K116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43">
      <selection activeCell="N53" sqref="N53"/>
    </sheetView>
  </sheetViews>
  <sheetFormatPr defaultColWidth="9.140625" defaultRowHeight="12.75"/>
  <cols>
    <col min="10" max="11" width="10.8515625" style="0" customWidth="1"/>
  </cols>
  <sheetData>
    <row r="1" spans="1:11" ht="16.5" customHeight="1">
      <c r="A1" s="221" t="s">
        <v>123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5.75" customHeight="1">
      <c r="A2" s="222" t="s">
        <v>301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60"/>
      <c r="B3" s="66"/>
      <c r="C3" s="66"/>
      <c r="D3" s="66"/>
      <c r="E3" s="66"/>
      <c r="F3" s="66"/>
      <c r="G3" s="66"/>
      <c r="H3" s="66"/>
      <c r="I3" s="66"/>
      <c r="J3" s="66"/>
      <c r="K3" s="13"/>
    </row>
    <row r="4" spans="1:11" ht="12.75">
      <c r="A4" s="245" t="s">
        <v>300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41</v>
      </c>
      <c r="B5" s="248"/>
      <c r="C5" s="248"/>
      <c r="D5" s="248"/>
      <c r="E5" s="248"/>
      <c r="F5" s="248"/>
      <c r="G5" s="248"/>
      <c r="H5" s="248"/>
      <c r="I5" s="61" t="s">
        <v>235</v>
      </c>
      <c r="J5" s="63" t="s">
        <v>119</v>
      </c>
      <c r="K5" s="63" t="s">
        <v>120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5">
        <v>2</v>
      </c>
      <c r="J6" s="64">
        <v>3</v>
      </c>
      <c r="K6" s="64">
        <v>4</v>
      </c>
    </row>
    <row r="7" spans="1:11" ht="12.75">
      <c r="A7" s="197" t="s">
        <v>314</v>
      </c>
      <c r="B7" s="198"/>
      <c r="C7" s="198"/>
      <c r="D7" s="198"/>
      <c r="E7" s="198"/>
      <c r="F7" s="198"/>
      <c r="G7" s="198"/>
      <c r="H7" s="220"/>
      <c r="I7" s="6">
        <v>111</v>
      </c>
      <c r="J7" s="120">
        <f>SUM(J8:J9)</f>
        <v>802277154</v>
      </c>
      <c r="K7" s="120">
        <f>SUM(K8:K9)</f>
        <v>736416340.2</v>
      </c>
    </row>
    <row r="8" spans="1:11" ht="12.75">
      <c r="A8" s="201" t="s">
        <v>121</v>
      </c>
      <c r="B8" s="202"/>
      <c r="C8" s="202"/>
      <c r="D8" s="202"/>
      <c r="E8" s="202"/>
      <c r="F8" s="202"/>
      <c r="G8" s="202"/>
      <c r="H8" s="203"/>
      <c r="I8" s="4">
        <v>112</v>
      </c>
      <c r="J8" s="11">
        <v>696951950</v>
      </c>
      <c r="K8" s="11">
        <v>721730070.2</v>
      </c>
    </row>
    <row r="9" spans="1:11" ht="12.75">
      <c r="A9" s="201" t="s">
        <v>86</v>
      </c>
      <c r="B9" s="202"/>
      <c r="C9" s="202"/>
      <c r="D9" s="202"/>
      <c r="E9" s="202"/>
      <c r="F9" s="202"/>
      <c r="G9" s="202"/>
      <c r="H9" s="203"/>
      <c r="I9" s="4">
        <v>113</v>
      </c>
      <c r="J9" s="11">
        <v>105325204</v>
      </c>
      <c r="K9" s="11">
        <v>14686270</v>
      </c>
    </row>
    <row r="10" spans="1:11" ht="12.75">
      <c r="A10" s="209" t="s">
        <v>315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16">
        <f>J11+J12+J16+J20+J21+J22+J25+J26</f>
        <v>764413660</v>
      </c>
      <c r="K10" s="116">
        <f>K11+K12+K16+K20+K21+K22+K25+K26</f>
        <v>684182067</v>
      </c>
    </row>
    <row r="11" spans="1:11" ht="12.75">
      <c r="A11" s="201" t="s">
        <v>87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1">
        <v>-2019946</v>
      </c>
      <c r="K11" s="11">
        <v>-972733</v>
      </c>
    </row>
    <row r="12" spans="1:11" ht="12.75">
      <c r="A12" s="209" t="s">
        <v>316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16">
        <f>SUM(J13:J15)</f>
        <v>445883204</v>
      </c>
      <c r="K12" s="116">
        <f>SUM(K13:K15)</f>
        <v>419833056</v>
      </c>
    </row>
    <row r="13" spans="1:11" ht="12.75">
      <c r="A13" s="201" t="s">
        <v>117</v>
      </c>
      <c r="B13" s="202"/>
      <c r="C13" s="202"/>
      <c r="D13" s="202"/>
      <c r="E13" s="202"/>
      <c r="F13" s="202"/>
      <c r="G13" s="202"/>
      <c r="H13" s="203"/>
      <c r="I13" s="4">
        <v>117</v>
      </c>
      <c r="J13" s="11">
        <v>320853730</v>
      </c>
      <c r="K13" s="11">
        <v>345679488</v>
      </c>
    </row>
    <row r="14" spans="1:11" ht="12.75">
      <c r="A14" s="201" t="s">
        <v>118</v>
      </c>
      <c r="B14" s="202"/>
      <c r="C14" s="202"/>
      <c r="D14" s="202"/>
      <c r="E14" s="202"/>
      <c r="F14" s="202"/>
      <c r="G14" s="202"/>
      <c r="H14" s="203"/>
      <c r="I14" s="4">
        <v>118</v>
      </c>
      <c r="J14" s="11">
        <v>65170823</v>
      </c>
      <c r="K14" s="11">
        <v>26273441</v>
      </c>
    </row>
    <row r="15" spans="1:11" ht="12.75">
      <c r="A15" s="201" t="s">
        <v>43</v>
      </c>
      <c r="B15" s="202"/>
      <c r="C15" s="202"/>
      <c r="D15" s="202"/>
      <c r="E15" s="202"/>
      <c r="F15" s="202"/>
      <c r="G15" s="202"/>
      <c r="H15" s="203"/>
      <c r="I15" s="4">
        <v>119</v>
      </c>
      <c r="J15" s="11">
        <v>59858651</v>
      </c>
      <c r="K15" s="11">
        <v>47880127</v>
      </c>
    </row>
    <row r="16" spans="1:11" ht="12.75">
      <c r="A16" s="209" t="s">
        <v>11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0">
        <f>SUM(J17:J19)</f>
        <v>134634243</v>
      </c>
      <c r="K16" s="10">
        <f>SUM(K17:K19)</f>
        <v>123999341</v>
      </c>
    </row>
    <row r="17" spans="1:11" ht="12.75">
      <c r="A17" s="201" t="s">
        <v>44</v>
      </c>
      <c r="B17" s="202"/>
      <c r="C17" s="202"/>
      <c r="D17" s="202"/>
      <c r="E17" s="202"/>
      <c r="F17" s="202"/>
      <c r="G17" s="202"/>
      <c r="H17" s="203"/>
      <c r="I17" s="4">
        <v>121</v>
      </c>
      <c r="J17" s="11">
        <v>86618729</v>
      </c>
      <c r="K17" s="11">
        <v>76248115</v>
      </c>
    </row>
    <row r="18" spans="1:11" ht="12.75">
      <c r="A18" s="201" t="s">
        <v>45</v>
      </c>
      <c r="B18" s="202"/>
      <c r="C18" s="202"/>
      <c r="D18" s="202"/>
      <c r="E18" s="202"/>
      <c r="F18" s="202"/>
      <c r="G18" s="202"/>
      <c r="H18" s="203"/>
      <c r="I18" s="4">
        <v>122</v>
      </c>
      <c r="J18" s="11">
        <v>27430840</v>
      </c>
      <c r="K18" s="11">
        <v>26470879</v>
      </c>
    </row>
    <row r="19" spans="1:11" ht="12.75">
      <c r="A19" s="201" t="s">
        <v>46</v>
      </c>
      <c r="B19" s="202"/>
      <c r="C19" s="202"/>
      <c r="D19" s="202"/>
      <c r="E19" s="202"/>
      <c r="F19" s="202"/>
      <c r="G19" s="202"/>
      <c r="H19" s="203"/>
      <c r="I19" s="4">
        <v>123</v>
      </c>
      <c r="J19" s="11">
        <v>20584674</v>
      </c>
      <c r="K19" s="11">
        <v>21280347</v>
      </c>
    </row>
    <row r="20" spans="1:11" ht="12.75">
      <c r="A20" s="209" t="s">
        <v>88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18">
        <v>55207527</v>
      </c>
      <c r="K20" s="118">
        <v>49481847</v>
      </c>
    </row>
    <row r="21" spans="1:11" ht="12.75">
      <c r="A21" s="209" t="s">
        <v>89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18">
        <v>37463423</v>
      </c>
      <c r="K21" s="118">
        <v>79572415</v>
      </c>
    </row>
    <row r="22" spans="1:11" ht="12.75">
      <c r="A22" s="209" t="s">
        <v>317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16">
        <f>SUM(J23:J24)</f>
        <v>0</v>
      </c>
      <c r="K22" s="116">
        <f>SUM(K23:K24)</f>
        <v>0</v>
      </c>
    </row>
    <row r="23" spans="1:11" ht="12.75">
      <c r="A23" s="201" t="s">
        <v>108</v>
      </c>
      <c r="B23" s="202"/>
      <c r="C23" s="202"/>
      <c r="D23" s="202"/>
      <c r="E23" s="202"/>
      <c r="F23" s="202"/>
      <c r="G23" s="202"/>
      <c r="H23" s="203"/>
      <c r="I23" s="4">
        <v>127</v>
      </c>
      <c r="J23" s="11"/>
      <c r="K23" s="11"/>
    </row>
    <row r="24" spans="1:11" ht="12.75">
      <c r="A24" s="201" t="s">
        <v>109</v>
      </c>
      <c r="B24" s="202"/>
      <c r="C24" s="202"/>
      <c r="D24" s="202"/>
      <c r="E24" s="202"/>
      <c r="F24" s="202"/>
      <c r="G24" s="202"/>
      <c r="H24" s="203"/>
      <c r="I24" s="4">
        <v>128</v>
      </c>
      <c r="J24" s="11"/>
      <c r="K24" s="11"/>
    </row>
    <row r="25" spans="1:11" ht="12.75">
      <c r="A25" s="209" t="s">
        <v>90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1">
        <v>15545246</v>
      </c>
      <c r="K25" s="11">
        <v>4801997</v>
      </c>
    </row>
    <row r="26" spans="1:11" ht="12.75">
      <c r="A26" s="209" t="s">
        <v>32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1">
        <v>77699963</v>
      </c>
      <c r="K26" s="11">
        <v>7466144</v>
      </c>
    </row>
    <row r="27" spans="1:11" ht="12.75">
      <c r="A27" s="209" t="s">
        <v>318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16">
        <f>SUM(J28:J32)</f>
        <v>46183564</v>
      </c>
      <c r="K27" s="116">
        <f>SUM(K28:K32)</f>
        <v>30844025</v>
      </c>
    </row>
    <row r="28" spans="1:11" ht="27" customHeight="1">
      <c r="A28" s="201" t="s">
        <v>184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1">
        <v>22425443</v>
      </c>
      <c r="K28" s="11">
        <v>8165899</v>
      </c>
    </row>
    <row r="29" spans="1:11" ht="24.75" customHeight="1">
      <c r="A29" s="201" t="s">
        <v>124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1">
        <v>23758121</v>
      </c>
      <c r="K29" s="11">
        <v>17889465</v>
      </c>
    </row>
    <row r="30" spans="1:11" ht="12.75">
      <c r="A30" s="201" t="s">
        <v>110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1"/>
      <c r="K30" s="11">
        <v>4610634</v>
      </c>
    </row>
    <row r="31" spans="1:11" ht="12.75">
      <c r="A31" s="201" t="s">
        <v>180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1"/>
      <c r="K31" s="11"/>
    </row>
    <row r="32" spans="1:11" ht="12.75">
      <c r="A32" s="201" t="s">
        <v>111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1"/>
      <c r="K32" s="11">
        <v>178027</v>
      </c>
    </row>
    <row r="33" spans="1:11" ht="12.75">
      <c r="A33" s="209" t="s">
        <v>319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16">
        <f>SUM(J34:J37)</f>
        <v>39549301</v>
      </c>
      <c r="K33" s="116">
        <f>SUM(K34:K37)</f>
        <v>40210062</v>
      </c>
    </row>
    <row r="34" spans="1:11" ht="12.75">
      <c r="A34" s="201" t="s">
        <v>48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1">
        <v>7337600</v>
      </c>
      <c r="K34" s="11">
        <v>9807542</v>
      </c>
    </row>
    <row r="35" spans="1:11" ht="24.75" customHeight="1">
      <c r="A35" s="201" t="s">
        <v>47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1">
        <v>32211701</v>
      </c>
      <c r="K35" s="11">
        <v>30171517</v>
      </c>
    </row>
    <row r="36" spans="1:11" ht="12.75">
      <c r="A36" s="201" t="s">
        <v>181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1"/>
      <c r="K36" s="11">
        <v>0</v>
      </c>
    </row>
    <row r="37" spans="1:11" ht="12.75">
      <c r="A37" s="201" t="s">
        <v>49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1"/>
      <c r="K37" s="11">
        <v>231003</v>
      </c>
    </row>
    <row r="38" spans="1:11" ht="12.75">
      <c r="A38" s="209" t="s">
        <v>159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1">
        <v>24506763</v>
      </c>
      <c r="K38" s="11">
        <v>31940175</v>
      </c>
    </row>
    <row r="39" spans="1:11" ht="12.75">
      <c r="A39" s="209" t="s">
        <v>160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1">
        <v>9360783</v>
      </c>
      <c r="K39" s="11">
        <v>4259329</v>
      </c>
    </row>
    <row r="40" spans="1:11" ht="12.75">
      <c r="A40" s="209" t="s">
        <v>182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1"/>
      <c r="K40" s="11"/>
    </row>
    <row r="41" spans="1:11" ht="12.75">
      <c r="A41" s="209" t="s">
        <v>183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1"/>
      <c r="K41" s="11"/>
    </row>
    <row r="42" spans="1:11" ht="12.75">
      <c r="A42" s="209" t="s">
        <v>320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16">
        <f>J7+J27+J38+J40</f>
        <v>872967481</v>
      </c>
      <c r="K42" s="116">
        <f>K7+K27+K38+K40</f>
        <v>799200540.2</v>
      </c>
    </row>
    <row r="43" spans="1:11" ht="12.75">
      <c r="A43" s="209" t="s">
        <v>321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16">
        <f>J10+J33+J39+J41</f>
        <v>813323744</v>
      </c>
      <c r="K43" s="116">
        <f>K10+K33+K39+K41</f>
        <v>728651458</v>
      </c>
    </row>
    <row r="44" spans="1:11" ht="12.75">
      <c r="A44" s="209" t="s">
        <v>322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16">
        <f>J42-J43</f>
        <v>59643737</v>
      </c>
      <c r="K44" s="116">
        <f>K42-K43</f>
        <v>70549082.20000005</v>
      </c>
    </row>
    <row r="45" spans="1:11" ht="12.75">
      <c r="A45" s="212" t="s">
        <v>175</v>
      </c>
      <c r="B45" s="213"/>
      <c r="C45" s="213"/>
      <c r="D45" s="213"/>
      <c r="E45" s="213"/>
      <c r="F45" s="213"/>
      <c r="G45" s="213"/>
      <c r="H45" s="214"/>
      <c r="I45" s="4">
        <v>149</v>
      </c>
      <c r="J45" s="10">
        <f>IF(J42&gt;J43,J42-J43,0)</f>
        <v>59643737</v>
      </c>
      <c r="K45" s="10">
        <f>IF(K42&gt;K43,K42-K43,0)</f>
        <v>70549082.20000005</v>
      </c>
    </row>
    <row r="46" spans="1:11" ht="12.75">
      <c r="A46" s="212" t="s">
        <v>176</v>
      </c>
      <c r="B46" s="213"/>
      <c r="C46" s="213"/>
      <c r="D46" s="213"/>
      <c r="E46" s="213"/>
      <c r="F46" s="213"/>
      <c r="G46" s="213"/>
      <c r="H46" s="214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209" t="s">
        <v>174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18">
        <f>5402332+3970617</f>
        <v>9372949</v>
      </c>
      <c r="K47" s="118">
        <v>5880690</v>
      </c>
    </row>
    <row r="48" spans="1:11" ht="12.75">
      <c r="A48" s="209" t="s">
        <v>323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16">
        <f>J44-J47</f>
        <v>50270788</v>
      </c>
      <c r="K48" s="116">
        <f>K44-K47</f>
        <v>64668392.20000005</v>
      </c>
    </row>
    <row r="49" spans="1:11" ht="12.75">
      <c r="A49" s="212" t="s">
        <v>156</v>
      </c>
      <c r="B49" s="213"/>
      <c r="C49" s="213"/>
      <c r="D49" s="213"/>
      <c r="E49" s="213"/>
      <c r="F49" s="213"/>
      <c r="G49" s="213"/>
      <c r="H49" s="214"/>
      <c r="I49" s="4">
        <v>153</v>
      </c>
      <c r="J49" s="10">
        <f>IF(J48&gt;0,J48,0)</f>
        <v>50270788</v>
      </c>
      <c r="K49" s="10">
        <f>IF(K48&gt;0,K48,0)</f>
        <v>64668392.20000005</v>
      </c>
    </row>
    <row r="50" spans="1:11" ht="12.75">
      <c r="A50" s="242" t="s">
        <v>177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4">
        <f>IF(J48&lt;0,-J48,0)</f>
        <v>0</v>
      </c>
      <c r="K50" s="14">
        <f>IF(K48&lt;0,-K48,0)</f>
        <v>0</v>
      </c>
    </row>
    <row r="51" spans="1:11" ht="12.75">
      <c r="A51" s="193" t="s">
        <v>95</v>
      </c>
      <c r="B51" s="194"/>
      <c r="C51" s="194"/>
      <c r="D51" s="194"/>
      <c r="E51" s="194"/>
      <c r="F51" s="194"/>
      <c r="G51" s="194"/>
      <c r="H51" s="194"/>
      <c r="I51" s="240"/>
      <c r="J51" s="240"/>
      <c r="K51" s="241"/>
    </row>
    <row r="52" spans="1:11" ht="12.75">
      <c r="A52" s="197" t="s">
        <v>151</v>
      </c>
      <c r="B52" s="198"/>
      <c r="C52" s="198"/>
      <c r="D52" s="198"/>
      <c r="E52" s="198"/>
      <c r="F52" s="198"/>
      <c r="G52" s="198"/>
      <c r="H52" s="198"/>
      <c r="I52" s="199"/>
      <c r="J52" s="199"/>
      <c r="K52" s="200"/>
    </row>
    <row r="53" spans="1:11" ht="12.75">
      <c r="A53" s="234" t="s">
        <v>191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1">
        <v>50254373</v>
      </c>
      <c r="K53" s="11">
        <v>64663081</v>
      </c>
    </row>
    <row r="54" spans="1:11" ht="12.75">
      <c r="A54" s="234" t="s">
        <v>192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2">
        <v>16415</v>
      </c>
      <c r="K54" s="12">
        <v>5311</v>
      </c>
    </row>
    <row r="55" spans="1:11" ht="12.75">
      <c r="A55" s="193" t="s">
        <v>154</v>
      </c>
      <c r="B55" s="194"/>
      <c r="C55" s="194"/>
      <c r="D55" s="194"/>
      <c r="E55" s="194"/>
      <c r="F55" s="194"/>
      <c r="G55" s="194"/>
      <c r="H55" s="194"/>
      <c r="I55" s="240"/>
      <c r="J55" s="240"/>
      <c r="K55" s="241"/>
    </row>
    <row r="56" spans="1:11" ht="12.75">
      <c r="A56" s="197" t="s">
        <v>165</v>
      </c>
      <c r="B56" s="198"/>
      <c r="C56" s="198"/>
      <c r="D56" s="198"/>
      <c r="E56" s="198"/>
      <c r="F56" s="198"/>
      <c r="G56" s="198"/>
      <c r="H56" s="220"/>
      <c r="I56" s="15">
        <v>157</v>
      </c>
      <c r="J56" s="9">
        <f>+J49</f>
        <v>50270788</v>
      </c>
      <c r="K56" s="9">
        <f>+K49</f>
        <v>64668392.20000005</v>
      </c>
    </row>
    <row r="57" spans="1:11" ht="12.75">
      <c r="A57" s="209" t="s">
        <v>178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0">
        <f>SUM(J58:J64)</f>
        <v>0</v>
      </c>
      <c r="K57" s="10">
        <f>SUM(K58:K64)</f>
        <v>0</v>
      </c>
    </row>
    <row r="58" spans="1:11" ht="12.75">
      <c r="A58" s="209" t="s">
        <v>185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1"/>
      <c r="K58" s="11"/>
    </row>
    <row r="59" spans="1:11" ht="12.75">
      <c r="A59" s="209" t="s">
        <v>186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1"/>
      <c r="K59" s="11"/>
    </row>
    <row r="60" spans="1:11" ht="12.75">
      <c r="A60" s="209" t="s">
        <v>30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1"/>
      <c r="K60" s="11"/>
    </row>
    <row r="61" spans="1:11" ht="12.75">
      <c r="A61" s="209" t="s">
        <v>187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1"/>
      <c r="K61" s="11"/>
    </row>
    <row r="62" spans="1:11" ht="12.75">
      <c r="A62" s="209" t="s">
        <v>188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1"/>
      <c r="K62" s="11"/>
    </row>
    <row r="63" spans="1:11" ht="12.75">
      <c r="A63" s="209" t="s">
        <v>189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1"/>
      <c r="K63" s="11"/>
    </row>
    <row r="64" spans="1:11" ht="12.75">
      <c r="A64" s="209" t="s">
        <v>190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1"/>
      <c r="K64" s="11"/>
    </row>
    <row r="65" spans="1:11" ht="12.75">
      <c r="A65" s="209" t="s">
        <v>179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1"/>
      <c r="K65" s="11"/>
    </row>
    <row r="66" spans="1:11" ht="12.75">
      <c r="A66" s="209" t="s">
        <v>157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0">
        <f>J57-J65</f>
        <v>0</v>
      </c>
      <c r="K66" s="10">
        <f>K57-K65</f>
        <v>0</v>
      </c>
    </row>
    <row r="67" spans="1:11" ht="12.75">
      <c r="A67" s="209" t="s">
        <v>158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4">
        <f>J56+J66</f>
        <v>50270788</v>
      </c>
      <c r="K67" s="14">
        <f>K56+K66</f>
        <v>64668392.20000005</v>
      </c>
    </row>
    <row r="68" spans="1:11" ht="12.75">
      <c r="A68" s="193" t="s">
        <v>153</v>
      </c>
      <c r="B68" s="194"/>
      <c r="C68" s="194"/>
      <c r="D68" s="194"/>
      <c r="E68" s="194"/>
      <c r="F68" s="194"/>
      <c r="G68" s="194"/>
      <c r="H68" s="194"/>
      <c r="I68" s="240"/>
      <c r="J68" s="240"/>
      <c r="K68" s="241"/>
    </row>
    <row r="69" spans="1:11" ht="12.75">
      <c r="A69" s="197" t="s">
        <v>152</v>
      </c>
      <c r="B69" s="198"/>
      <c r="C69" s="198"/>
      <c r="D69" s="198"/>
      <c r="E69" s="198"/>
      <c r="F69" s="198"/>
      <c r="G69" s="198"/>
      <c r="H69" s="198"/>
      <c r="I69" s="199"/>
      <c r="J69" s="199"/>
      <c r="K69" s="200"/>
    </row>
    <row r="70" spans="1:11" ht="12.75">
      <c r="A70" s="234" t="s">
        <v>191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1">
        <f>+J53</f>
        <v>50254373</v>
      </c>
      <c r="K70" s="11">
        <f>+K53</f>
        <v>64663081</v>
      </c>
    </row>
    <row r="71" spans="1:11" ht="12.75">
      <c r="A71" s="237" t="s">
        <v>192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2">
        <f>+J54</f>
        <v>16415</v>
      </c>
      <c r="K71" s="12">
        <f>+K54</f>
        <v>5311</v>
      </c>
    </row>
  </sheetData>
  <sheetProtection/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3">
      <selection activeCell="N28" sqref="N28"/>
    </sheetView>
  </sheetViews>
  <sheetFormatPr defaultColWidth="9.140625" defaultRowHeight="12.75"/>
  <cols>
    <col min="10" max="10" width="10.57421875" style="0" customWidth="1"/>
    <col min="11" max="11" width="10.7109375" style="0" customWidth="1"/>
  </cols>
  <sheetData>
    <row r="1" spans="1:11" ht="16.5" customHeight="1">
      <c r="A1" s="253" t="s">
        <v>131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.75" customHeight="1">
      <c r="A2" s="254" t="s">
        <v>301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67"/>
      <c r="B3" s="68"/>
      <c r="C3" s="68"/>
      <c r="D3" s="68"/>
      <c r="E3" s="68"/>
      <c r="F3" s="68"/>
      <c r="G3" s="68"/>
      <c r="H3" s="68"/>
      <c r="I3" s="68"/>
      <c r="J3" s="69"/>
      <c r="K3" s="3"/>
    </row>
    <row r="4" spans="1:11" ht="12.75">
      <c r="A4" s="255" t="s">
        <v>300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58" t="s">
        <v>41</v>
      </c>
      <c r="B5" s="258"/>
      <c r="C5" s="258"/>
      <c r="D5" s="258"/>
      <c r="E5" s="258"/>
      <c r="F5" s="258"/>
      <c r="G5" s="258"/>
      <c r="H5" s="258"/>
      <c r="I5" s="70" t="s">
        <v>235</v>
      </c>
      <c r="J5" s="71" t="s">
        <v>119</v>
      </c>
      <c r="K5" s="71" t="s">
        <v>120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72">
        <v>2</v>
      </c>
      <c r="J6" s="73" t="s">
        <v>238</v>
      </c>
      <c r="K6" s="73" t="s">
        <v>239</v>
      </c>
    </row>
    <row r="7" spans="1:11" ht="12.75">
      <c r="A7" s="249" t="s">
        <v>125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201" t="s">
        <v>25</v>
      </c>
      <c r="B8" s="202"/>
      <c r="C8" s="202"/>
      <c r="D8" s="202"/>
      <c r="E8" s="202"/>
      <c r="F8" s="202"/>
      <c r="G8" s="202"/>
      <c r="H8" s="202"/>
      <c r="I8" s="4">
        <v>1</v>
      </c>
      <c r="J8" s="8">
        <f>+RDG!J44</f>
        <v>59643737</v>
      </c>
      <c r="K8" s="11">
        <f>+RDG!K44</f>
        <v>70549082.20000005</v>
      </c>
    </row>
    <row r="9" spans="1:11" ht="12.75">
      <c r="A9" s="201" t="s">
        <v>26</v>
      </c>
      <c r="B9" s="202"/>
      <c r="C9" s="202"/>
      <c r="D9" s="202"/>
      <c r="E9" s="202"/>
      <c r="F9" s="202"/>
      <c r="G9" s="202"/>
      <c r="H9" s="202"/>
      <c r="I9" s="4">
        <v>2</v>
      </c>
      <c r="J9" s="8">
        <v>55207527</v>
      </c>
      <c r="K9" s="11">
        <f>+RDG!K20</f>
        <v>49481847</v>
      </c>
    </row>
    <row r="10" spans="1:11" ht="12.75">
      <c r="A10" s="201" t="s">
        <v>27</v>
      </c>
      <c r="B10" s="202"/>
      <c r="C10" s="202"/>
      <c r="D10" s="202"/>
      <c r="E10" s="202"/>
      <c r="F10" s="202"/>
      <c r="G10" s="202"/>
      <c r="H10" s="202"/>
      <c r="I10" s="4">
        <v>3</v>
      </c>
      <c r="J10" s="8">
        <f>29231065+3970617+4729953</f>
        <v>37931635</v>
      </c>
      <c r="K10" s="11">
        <v>105946916</v>
      </c>
    </row>
    <row r="11" spans="1:11" ht="12.75">
      <c r="A11" s="201" t="s">
        <v>28</v>
      </c>
      <c r="B11" s="202"/>
      <c r="C11" s="202"/>
      <c r="D11" s="202"/>
      <c r="E11" s="202"/>
      <c r="F11" s="202"/>
      <c r="G11" s="202"/>
      <c r="H11" s="202"/>
      <c r="I11" s="4">
        <v>4</v>
      </c>
      <c r="J11" s="8">
        <v>13568732</v>
      </c>
      <c r="K11" s="11"/>
    </row>
    <row r="12" spans="1:11" ht="12.75">
      <c r="A12" s="201" t="s">
        <v>29</v>
      </c>
      <c r="B12" s="202"/>
      <c r="C12" s="202"/>
      <c r="D12" s="202"/>
      <c r="E12" s="202"/>
      <c r="F12" s="202"/>
      <c r="G12" s="202"/>
      <c r="H12" s="202"/>
      <c r="I12" s="4">
        <v>5</v>
      </c>
      <c r="J12" s="8"/>
      <c r="K12" s="11"/>
    </row>
    <row r="13" spans="1:11" ht="12.75">
      <c r="A13" s="201" t="s">
        <v>33</v>
      </c>
      <c r="B13" s="202"/>
      <c r="C13" s="202"/>
      <c r="D13" s="202"/>
      <c r="E13" s="202"/>
      <c r="F13" s="202"/>
      <c r="G13" s="202"/>
      <c r="H13" s="202"/>
      <c r="I13" s="4">
        <v>6</v>
      </c>
      <c r="J13" s="8">
        <v>1332380</v>
      </c>
      <c r="K13" s="11">
        <v>2859074</v>
      </c>
    </row>
    <row r="14" spans="1:11" ht="12.75">
      <c r="A14" s="209" t="s">
        <v>126</v>
      </c>
      <c r="B14" s="210"/>
      <c r="C14" s="210"/>
      <c r="D14" s="210"/>
      <c r="E14" s="210"/>
      <c r="F14" s="210"/>
      <c r="G14" s="210"/>
      <c r="H14" s="210"/>
      <c r="I14" s="4">
        <v>7</v>
      </c>
      <c r="J14" s="115">
        <f>SUM(J8:J13)</f>
        <v>167684011</v>
      </c>
      <c r="K14" s="116">
        <f>SUM(K8:K13)</f>
        <v>228836919.20000005</v>
      </c>
    </row>
    <row r="15" spans="1:11" ht="12.75">
      <c r="A15" s="201" t="s">
        <v>34</v>
      </c>
      <c r="B15" s="202"/>
      <c r="C15" s="202"/>
      <c r="D15" s="202"/>
      <c r="E15" s="202"/>
      <c r="F15" s="202"/>
      <c r="G15" s="202"/>
      <c r="H15" s="202"/>
      <c r="I15" s="4">
        <v>8</v>
      </c>
      <c r="J15" s="8"/>
      <c r="K15" s="11"/>
    </row>
    <row r="16" spans="1:11" ht="12.75">
      <c r="A16" s="201" t="s">
        <v>35</v>
      </c>
      <c r="B16" s="202"/>
      <c r="C16" s="202"/>
      <c r="D16" s="202"/>
      <c r="E16" s="202"/>
      <c r="F16" s="202"/>
      <c r="G16" s="202"/>
      <c r="H16" s="202"/>
      <c r="I16" s="4">
        <v>9</v>
      </c>
      <c r="J16" s="8"/>
      <c r="K16" s="11">
        <v>39887304</v>
      </c>
    </row>
    <row r="17" spans="1:11" ht="12.75">
      <c r="A17" s="201" t="s">
        <v>36</v>
      </c>
      <c r="B17" s="202"/>
      <c r="C17" s="202"/>
      <c r="D17" s="202"/>
      <c r="E17" s="202"/>
      <c r="F17" s="202"/>
      <c r="G17" s="202"/>
      <c r="H17" s="202"/>
      <c r="I17" s="4">
        <v>10</v>
      </c>
      <c r="J17" s="8">
        <v>157583</v>
      </c>
      <c r="K17" s="11">
        <v>15529807</v>
      </c>
    </row>
    <row r="18" spans="1:11" ht="12.75">
      <c r="A18" s="201" t="s">
        <v>37</v>
      </c>
      <c r="B18" s="202"/>
      <c r="C18" s="202"/>
      <c r="D18" s="202"/>
      <c r="E18" s="202"/>
      <c r="F18" s="202"/>
      <c r="G18" s="202"/>
      <c r="H18" s="202"/>
      <c r="I18" s="4">
        <v>11</v>
      </c>
      <c r="J18" s="8">
        <v>771553</v>
      </c>
      <c r="K18" s="11">
        <v>222859</v>
      </c>
    </row>
    <row r="19" spans="1:11" ht="12.75">
      <c r="A19" s="209" t="s">
        <v>127</v>
      </c>
      <c r="B19" s="210"/>
      <c r="C19" s="210"/>
      <c r="D19" s="210"/>
      <c r="E19" s="210"/>
      <c r="F19" s="210"/>
      <c r="G19" s="210"/>
      <c r="H19" s="210"/>
      <c r="I19" s="4">
        <v>12</v>
      </c>
      <c r="J19" s="115">
        <f>SUM(J15:J18)</f>
        <v>929136</v>
      </c>
      <c r="K19" s="116">
        <f>SUM(K15:K18)</f>
        <v>55639970</v>
      </c>
    </row>
    <row r="20" spans="1:11" ht="12.75">
      <c r="A20" s="209" t="s">
        <v>21</v>
      </c>
      <c r="B20" s="210"/>
      <c r="C20" s="210"/>
      <c r="D20" s="210"/>
      <c r="E20" s="210"/>
      <c r="F20" s="210"/>
      <c r="G20" s="210"/>
      <c r="H20" s="210"/>
      <c r="I20" s="4">
        <v>13</v>
      </c>
      <c r="J20" s="115">
        <f>IF(J14&gt;J19,J14-J19,0)</f>
        <v>166754875</v>
      </c>
      <c r="K20" s="116">
        <f>IF(K14&gt;K19,K14-K19,0)</f>
        <v>173196949.20000005</v>
      </c>
    </row>
    <row r="21" spans="1:11" ht="12.75">
      <c r="A21" s="209" t="s">
        <v>22</v>
      </c>
      <c r="B21" s="210"/>
      <c r="C21" s="210"/>
      <c r="D21" s="210"/>
      <c r="E21" s="210"/>
      <c r="F21" s="210"/>
      <c r="G21" s="210"/>
      <c r="H21" s="210"/>
      <c r="I21" s="4">
        <v>14</v>
      </c>
      <c r="J21" s="115">
        <f>IF(J19&gt;J14,J19-J14,0)</f>
        <v>0</v>
      </c>
      <c r="K21" s="116">
        <f>IF(K19&gt;K14,K19-K14,0)</f>
        <v>0</v>
      </c>
    </row>
    <row r="22" spans="1:11" ht="12.75">
      <c r="A22" s="249" t="s">
        <v>128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01" t="s">
        <v>142</v>
      </c>
      <c r="B23" s="202"/>
      <c r="C23" s="202"/>
      <c r="D23" s="202"/>
      <c r="E23" s="202"/>
      <c r="F23" s="202"/>
      <c r="G23" s="202"/>
      <c r="H23" s="202"/>
      <c r="I23" s="4">
        <v>15</v>
      </c>
      <c r="J23" s="8">
        <v>57347107</v>
      </c>
      <c r="K23" s="11"/>
    </row>
    <row r="24" spans="1:11" ht="12.75">
      <c r="A24" s="201" t="s">
        <v>143</v>
      </c>
      <c r="B24" s="202"/>
      <c r="C24" s="202"/>
      <c r="D24" s="202"/>
      <c r="E24" s="202"/>
      <c r="F24" s="202"/>
      <c r="G24" s="202"/>
      <c r="H24" s="202"/>
      <c r="I24" s="4">
        <v>16</v>
      </c>
      <c r="J24" s="8"/>
      <c r="K24" s="11">
        <v>12075000</v>
      </c>
    </row>
    <row r="25" spans="1:11" ht="12.75">
      <c r="A25" s="201" t="s">
        <v>144</v>
      </c>
      <c r="B25" s="202"/>
      <c r="C25" s="202"/>
      <c r="D25" s="202"/>
      <c r="E25" s="202"/>
      <c r="F25" s="202"/>
      <c r="G25" s="202"/>
      <c r="H25" s="202"/>
      <c r="I25" s="4">
        <v>17</v>
      </c>
      <c r="J25" s="8"/>
      <c r="K25" s="11"/>
    </row>
    <row r="26" spans="1:11" ht="12.75">
      <c r="A26" s="201" t="s">
        <v>145</v>
      </c>
      <c r="B26" s="202"/>
      <c r="C26" s="202"/>
      <c r="D26" s="202"/>
      <c r="E26" s="202"/>
      <c r="F26" s="202"/>
      <c r="G26" s="202"/>
      <c r="H26" s="202"/>
      <c r="I26" s="4">
        <v>18</v>
      </c>
      <c r="J26" s="8"/>
      <c r="K26" s="11">
        <v>15663556</v>
      </c>
    </row>
    <row r="27" spans="1:11" ht="12.75">
      <c r="A27" s="201" t="s">
        <v>146</v>
      </c>
      <c r="B27" s="202"/>
      <c r="C27" s="202"/>
      <c r="D27" s="202"/>
      <c r="E27" s="202"/>
      <c r="F27" s="202"/>
      <c r="G27" s="202"/>
      <c r="H27" s="202"/>
      <c r="I27" s="4">
        <v>19</v>
      </c>
      <c r="J27" s="8"/>
      <c r="K27" s="11"/>
    </row>
    <row r="28" spans="1:11" ht="12.75">
      <c r="A28" s="209" t="s">
        <v>132</v>
      </c>
      <c r="B28" s="210"/>
      <c r="C28" s="210"/>
      <c r="D28" s="210"/>
      <c r="E28" s="210"/>
      <c r="F28" s="210"/>
      <c r="G28" s="210"/>
      <c r="H28" s="210"/>
      <c r="I28" s="4">
        <v>20</v>
      </c>
      <c r="J28" s="115">
        <f>SUM(J23:J27)</f>
        <v>57347107</v>
      </c>
      <c r="K28" s="116">
        <f>SUM(K23:K27)</f>
        <v>27738556</v>
      </c>
    </row>
    <row r="29" spans="1:11" ht="12.75">
      <c r="A29" s="201" t="s">
        <v>96</v>
      </c>
      <c r="B29" s="202"/>
      <c r="C29" s="202"/>
      <c r="D29" s="202"/>
      <c r="E29" s="202"/>
      <c r="F29" s="202"/>
      <c r="G29" s="202"/>
      <c r="H29" s="202"/>
      <c r="I29" s="4">
        <v>21</v>
      </c>
      <c r="J29" s="8">
        <v>99626483</v>
      </c>
      <c r="K29" s="11">
        <v>69874965</v>
      </c>
    </row>
    <row r="30" spans="1:11" ht="12.75">
      <c r="A30" s="201" t="s">
        <v>97</v>
      </c>
      <c r="B30" s="202"/>
      <c r="C30" s="202"/>
      <c r="D30" s="202"/>
      <c r="E30" s="202"/>
      <c r="F30" s="202"/>
      <c r="G30" s="202"/>
      <c r="H30" s="202"/>
      <c r="I30" s="4">
        <v>22</v>
      </c>
      <c r="J30" s="8">
        <v>45702210</v>
      </c>
      <c r="K30" s="11"/>
    </row>
    <row r="31" spans="1:11" ht="12.75">
      <c r="A31" s="201" t="s">
        <v>8</v>
      </c>
      <c r="B31" s="202"/>
      <c r="C31" s="202"/>
      <c r="D31" s="202"/>
      <c r="E31" s="202"/>
      <c r="F31" s="202"/>
      <c r="G31" s="202"/>
      <c r="H31" s="202"/>
      <c r="I31" s="4">
        <v>23</v>
      </c>
      <c r="J31" s="8"/>
      <c r="K31" s="11"/>
    </row>
    <row r="32" spans="1:11" ht="12.75">
      <c r="A32" s="209" t="s">
        <v>2</v>
      </c>
      <c r="B32" s="210"/>
      <c r="C32" s="210"/>
      <c r="D32" s="210"/>
      <c r="E32" s="210"/>
      <c r="F32" s="210"/>
      <c r="G32" s="210"/>
      <c r="H32" s="210"/>
      <c r="I32" s="4">
        <v>24</v>
      </c>
      <c r="J32" s="115">
        <f>SUM(J29:J31)</f>
        <v>145328693</v>
      </c>
      <c r="K32" s="116">
        <f>SUM(K29:K31)</f>
        <v>69874965</v>
      </c>
    </row>
    <row r="33" spans="1:11" ht="12.75">
      <c r="A33" s="209" t="s">
        <v>23</v>
      </c>
      <c r="B33" s="210"/>
      <c r="C33" s="210"/>
      <c r="D33" s="210"/>
      <c r="E33" s="210"/>
      <c r="F33" s="210"/>
      <c r="G33" s="210"/>
      <c r="H33" s="210"/>
      <c r="I33" s="4">
        <v>25</v>
      </c>
      <c r="J33" s="115">
        <f>IF(J28&gt;J32,J28-J32,0)</f>
        <v>0</v>
      </c>
      <c r="K33" s="116">
        <f>IF(K28&gt;K32,K28-K32,0)</f>
        <v>0</v>
      </c>
    </row>
    <row r="34" spans="1:11" ht="12.75">
      <c r="A34" s="209" t="s">
        <v>24</v>
      </c>
      <c r="B34" s="210"/>
      <c r="C34" s="210"/>
      <c r="D34" s="210"/>
      <c r="E34" s="210"/>
      <c r="F34" s="210"/>
      <c r="G34" s="210"/>
      <c r="H34" s="210"/>
      <c r="I34" s="4">
        <v>26</v>
      </c>
      <c r="J34" s="115">
        <f>IF(J32&gt;J28,J32-J28,0)</f>
        <v>87981586</v>
      </c>
      <c r="K34" s="116">
        <f>IF(K32&gt;K28,K32-K28,0)</f>
        <v>42136409</v>
      </c>
    </row>
    <row r="35" spans="1:11" ht="12.75">
      <c r="A35" s="249" t="s">
        <v>129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201" t="s">
        <v>138</v>
      </c>
      <c r="B36" s="202"/>
      <c r="C36" s="202"/>
      <c r="D36" s="202"/>
      <c r="E36" s="202"/>
      <c r="F36" s="202"/>
      <c r="G36" s="202"/>
      <c r="H36" s="202"/>
      <c r="I36" s="4">
        <v>27</v>
      </c>
      <c r="J36" s="8"/>
      <c r="K36" s="11"/>
    </row>
    <row r="37" spans="1:11" ht="12.75">
      <c r="A37" s="201" t="s">
        <v>14</v>
      </c>
      <c r="B37" s="202"/>
      <c r="C37" s="202"/>
      <c r="D37" s="202"/>
      <c r="E37" s="202"/>
      <c r="F37" s="202"/>
      <c r="G37" s="202"/>
      <c r="H37" s="202"/>
      <c r="I37" s="4">
        <v>28</v>
      </c>
      <c r="J37" s="8">
        <v>21649437</v>
      </c>
      <c r="K37" s="11"/>
    </row>
    <row r="38" spans="1:11" ht="12.75">
      <c r="A38" s="201" t="s">
        <v>15</v>
      </c>
      <c r="B38" s="202"/>
      <c r="C38" s="202"/>
      <c r="D38" s="202"/>
      <c r="E38" s="202"/>
      <c r="F38" s="202"/>
      <c r="G38" s="202"/>
      <c r="H38" s="202"/>
      <c r="I38" s="4">
        <v>29</v>
      </c>
      <c r="J38" s="8"/>
      <c r="K38" s="11"/>
    </row>
    <row r="39" spans="1:11" ht="12.75">
      <c r="A39" s="209" t="s">
        <v>50</v>
      </c>
      <c r="B39" s="210"/>
      <c r="C39" s="210"/>
      <c r="D39" s="210"/>
      <c r="E39" s="210"/>
      <c r="F39" s="210"/>
      <c r="G39" s="210"/>
      <c r="H39" s="210"/>
      <c r="I39" s="4">
        <v>30</v>
      </c>
      <c r="J39" s="115">
        <f>SUM(J36:J38)</f>
        <v>21649437</v>
      </c>
      <c r="K39" s="116">
        <f>SUM(K36:K38)</f>
        <v>0</v>
      </c>
    </row>
    <row r="40" spans="1:11" ht="12.75">
      <c r="A40" s="201" t="s">
        <v>16</v>
      </c>
      <c r="B40" s="202"/>
      <c r="C40" s="202"/>
      <c r="D40" s="202"/>
      <c r="E40" s="202"/>
      <c r="F40" s="202"/>
      <c r="G40" s="202"/>
      <c r="H40" s="202"/>
      <c r="I40" s="4">
        <v>31</v>
      </c>
      <c r="J40" s="8">
        <v>31401954</v>
      </c>
      <c r="K40" s="11">
        <v>67669374</v>
      </c>
    </row>
    <row r="41" spans="1:11" ht="12.75">
      <c r="A41" s="201" t="s">
        <v>17</v>
      </c>
      <c r="B41" s="202"/>
      <c r="C41" s="202"/>
      <c r="D41" s="202"/>
      <c r="E41" s="202"/>
      <c r="F41" s="202"/>
      <c r="G41" s="202"/>
      <c r="H41" s="202"/>
      <c r="I41" s="4">
        <v>32</v>
      </c>
      <c r="J41" s="8">
        <v>5837295</v>
      </c>
      <c r="K41" s="11">
        <v>30597630</v>
      </c>
    </row>
    <row r="42" spans="1:11" ht="12.75">
      <c r="A42" s="201" t="s">
        <v>18</v>
      </c>
      <c r="B42" s="202"/>
      <c r="C42" s="202"/>
      <c r="D42" s="202"/>
      <c r="E42" s="202"/>
      <c r="F42" s="202"/>
      <c r="G42" s="202"/>
      <c r="H42" s="202"/>
      <c r="I42" s="4">
        <v>33</v>
      </c>
      <c r="J42" s="8">
        <v>28564380</v>
      </c>
      <c r="K42" s="11">
        <v>24744775</v>
      </c>
    </row>
    <row r="43" spans="1:11" ht="12.75">
      <c r="A43" s="201" t="s">
        <v>19</v>
      </c>
      <c r="B43" s="202"/>
      <c r="C43" s="202"/>
      <c r="D43" s="202"/>
      <c r="E43" s="202"/>
      <c r="F43" s="202"/>
      <c r="G43" s="202"/>
      <c r="H43" s="202"/>
      <c r="I43" s="4">
        <v>34</v>
      </c>
      <c r="J43" s="8"/>
      <c r="K43" s="11"/>
    </row>
    <row r="44" spans="1:11" ht="12.75">
      <c r="A44" s="201" t="s">
        <v>20</v>
      </c>
      <c r="B44" s="202"/>
      <c r="C44" s="202"/>
      <c r="D44" s="202"/>
      <c r="E44" s="202"/>
      <c r="F44" s="202"/>
      <c r="G44" s="202"/>
      <c r="H44" s="202"/>
      <c r="I44" s="4">
        <v>35</v>
      </c>
      <c r="J44" s="8">
        <f>29503518+3970617+4729953</f>
        <v>38204088</v>
      </c>
      <c r="K44" s="11">
        <v>10098198</v>
      </c>
    </row>
    <row r="45" spans="1:11" ht="12.75">
      <c r="A45" s="209" t="s">
        <v>51</v>
      </c>
      <c r="B45" s="210"/>
      <c r="C45" s="210"/>
      <c r="D45" s="210"/>
      <c r="E45" s="210"/>
      <c r="F45" s="210"/>
      <c r="G45" s="210"/>
      <c r="H45" s="210"/>
      <c r="I45" s="4">
        <v>36</v>
      </c>
      <c r="J45" s="115">
        <f>SUM(J40:J44)</f>
        <v>104007717</v>
      </c>
      <c r="K45" s="116">
        <f>SUM(K40:K44)</f>
        <v>133109977</v>
      </c>
    </row>
    <row r="46" spans="1:11" ht="12.75">
      <c r="A46" s="209" t="s">
        <v>9</v>
      </c>
      <c r="B46" s="210"/>
      <c r="C46" s="210"/>
      <c r="D46" s="210"/>
      <c r="E46" s="210"/>
      <c r="F46" s="210"/>
      <c r="G46" s="210"/>
      <c r="H46" s="210"/>
      <c r="I46" s="4">
        <v>37</v>
      </c>
      <c r="J46" s="115">
        <f>IF(J39&gt;J45,J39-J45,0)</f>
        <v>0</v>
      </c>
      <c r="K46" s="116">
        <f>IF(K39&gt;K45,K39-K45,0)</f>
        <v>0</v>
      </c>
    </row>
    <row r="47" spans="1:11" ht="12.75">
      <c r="A47" s="209" t="s">
        <v>10</v>
      </c>
      <c r="B47" s="210"/>
      <c r="C47" s="210"/>
      <c r="D47" s="210"/>
      <c r="E47" s="210"/>
      <c r="F47" s="210"/>
      <c r="G47" s="210"/>
      <c r="H47" s="210"/>
      <c r="I47" s="4">
        <v>38</v>
      </c>
      <c r="J47" s="115">
        <f>IF(J45&gt;J39,J45-J39,0)</f>
        <v>82358280</v>
      </c>
      <c r="K47" s="116">
        <f>IF(K45&gt;K39,K45-K39,0)</f>
        <v>133109977</v>
      </c>
    </row>
    <row r="48" spans="1:11" ht="12.75">
      <c r="A48" s="201" t="s">
        <v>52</v>
      </c>
      <c r="B48" s="202"/>
      <c r="C48" s="202"/>
      <c r="D48" s="202"/>
      <c r="E48" s="202"/>
      <c r="F48" s="202"/>
      <c r="G48" s="202"/>
      <c r="H48" s="202"/>
      <c r="I48" s="4">
        <v>39</v>
      </c>
      <c r="J48" s="111">
        <f>IF(J20-J21+J33-J34+J46-J47&gt;0,J20-J21+J33-J34+J46-J47,0)</f>
        <v>0</v>
      </c>
      <c r="K48" s="112">
        <f>IF(K20-K21+K33-K34+K46-K47&gt;0,K20-K21+K33-K34+K46-K47,0)</f>
        <v>0</v>
      </c>
    </row>
    <row r="49" spans="1:11" ht="12.75">
      <c r="A49" s="201" t="s">
        <v>53</v>
      </c>
      <c r="B49" s="202"/>
      <c r="C49" s="202"/>
      <c r="D49" s="202"/>
      <c r="E49" s="202"/>
      <c r="F49" s="202"/>
      <c r="G49" s="202"/>
      <c r="H49" s="202"/>
      <c r="I49" s="4">
        <v>40</v>
      </c>
      <c r="J49" s="111">
        <f>IF(J21-J20+J34-J33+J47-J46&gt;0,J21-J20+J34-J33+J47-J46,0)</f>
        <v>3584991</v>
      </c>
      <c r="K49" s="112">
        <f>IF(K21-K20+K34-K33+K47-K46&gt;0,K21-K20+K34-K33+K47-K46,0)</f>
        <v>2049436.7999999523</v>
      </c>
    </row>
    <row r="50" spans="1:11" ht="12.75">
      <c r="A50" s="201" t="s">
        <v>130</v>
      </c>
      <c r="B50" s="202"/>
      <c r="C50" s="202"/>
      <c r="D50" s="202"/>
      <c r="E50" s="202"/>
      <c r="F50" s="202"/>
      <c r="G50" s="202"/>
      <c r="H50" s="202"/>
      <c r="I50" s="4">
        <v>41</v>
      </c>
      <c r="J50" s="8">
        <v>13146715</v>
      </c>
      <c r="K50" s="11">
        <v>9561724</v>
      </c>
    </row>
    <row r="51" spans="1:11" ht="12.75">
      <c r="A51" s="201" t="s">
        <v>139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1"/>
    </row>
    <row r="52" spans="1:11" ht="12.75">
      <c r="A52" s="201" t="s">
        <v>140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>
        <v>3584991</v>
      </c>
      <c r="K52" s="11">
        <v>2049437</v>
      </c>
    </row>
    <row r="53" spans="1:11" ht="12.75">
      <c r="A53" s="204" t="s">
        <v>141</v>
      </c>
      <c r="B53" s="205"/>
      <c r="C53" s="205"/>
      <c r="D53" s="205"/>
      <c r="E53" s="205"/>
      <c r="F53" s="205"/>
      <c r="G53" s="205"/>
      <c r="H53" s="205"/>
      <c r="I53" s="7">
        <v>44</v>
      </c>
      <c r="J53" s="113">
        <f>J50+J51-J52</f>
        <v>9561724</v>
      </c>
      <c r="K53" s="114">
        <f>K50+K51-K52</f>
        <v>7512287</v>
      </c>
    </row>
  </sheetData>
  <sheetProtection/>
  <mergeCells count="52">
    <mergeCell ref="A1:K1"/>
    <mergeCell ref="A2:K2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110" zoomScaleSheetLayoutView="110" zoomScalePageLayoutView="0" workbookViewId="0" topLeftCell="A22">
      <selection activeCell="A27" sqref="A27:K27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0" width="10.7109375" style="77" customWidth="1"/>
    <col min="11" max="11" width="10.8515625" style="77" customWidth="1"/>
    <col min="12" max="16384" width="9.140625" style="77" customWidth="1"/>
  </cols>
  <sheetData>
    <row r="1" spans="1:12" ht="15" customHeight="1">
      <c r="A1" s="275" t="s">
        <v>236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6"/>
    </row>
    <row r="2" spans="1:12" ht="14.25" customHeight="1">
      <c r="A2" s="74"/>
      <c r="B2" s="75"/>
      <c r="C2" s="262" t="s">
        <v>237</v>
      </c>
      <c r="D2" s="262"/>
      <c r="E2" s="108">
        <v>40544</v>
      </c>
      <c r="F2" s="78" t="s">
        <v>203</v>
      </c>
      <c r="G2" s="263">
        <v>40908</v>
      </c>
      <c r="H2" s="264"/>
      <c r="I2" s="75"/>
      <c r="J2" s="75"/>
      <c r="K2" s="75"/>
      <c r="L2" s="79"/>
    </row>
    <row r="3" spans="1:12" ht="14.25" customHeight="1">
      <c r="A3" s="74"/>
      <c r="B3" s="75"/>
      <c r="C3" s="78"/>
      <c r="D3" s="78"/>
      <c r="E3" s="78"/>
      <c r="F3" s="78"/>
      <c r="G3" s="78"/>
      <c r="H3" s="94"/>
      <c r="I3" s="75"/>
      <c r="J3" s="75"/>
      <c r="K3" s="75"/>
      <c r="L3" s="79"/>
    </row>
    <row r="4" spans="1:11" ht="12.75">
      <c r="A4" s="255" t="s">
        <v>300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65" t="s">
        <v>41</v>
      </c>
      <c r="B5" s="265"/>
      <c r="C5" s="265"/>
      <c r="D5" s="265"/>
      <c r="E5" s="265"/>
      <c r="F5" s="265"/>
      <c r="G5" s="265"/>
      <c r="H5" s="265"/>
      <c r="I5" s="80" t="s">
        <v>259</v>
      </c>
      <c r="J5" s="81" t="s">
        <v>119</v>
      </c>
      <c r="K5" s="81" t="s">
        <v>120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83">
        <v>2</v>
      </c>
      <c r="J6" s="82" t="s">
        <v>238</v>
      </c>
      <c r="K6" s="82" t="s">
        <v>239</v>
      </c>
    </row>
    <row r="7" spans="1:11" ht="12.75">
      <c r="A7" s="260" t="s">
        <v>240</v>
      </c>
      <c r="B7" s="261"/>
      <c r="C7" s="261"/>
      <c r="D7" s="261"/>
      <c r="E7" s="261"/>
      <c r="F7" s="261"/>
      <c r="G7" s="261"/>
      <c r="H7" s="261"/>
      <c r="I7" s="84">
        <v>1</v>
      </c>
      <c r="J7" s="9">
        <f>+Bilanca!J71</f>
        <v>419958400</v>
      </c>
      <c r="K7" s="9">
        <f>+Bilanca!K71</f>
        <v>419958400</v>
      </c>
    </row>
    <row r="8" spans="1:11" ht="12.75">
      <c r="A8" s="260" t="s">
        <v>241</v>
      </c>
      <c r="B8" s="261"/>
      <c r="C8" s="261"/>
      <c r="D8" s="261"/>
      <c r="E8" s="261"/>
      <c r="F8" s="261"/>
      <c r="G8" s="261"/>
      <c r="H8" s="261"/>
      <c r="I8" s="84">
        <v>2</v>
      </c>
      <c r="J8" s="11">
        <f>+Bilanca!J72</f>
        <v>172707992</v>
      </c>
      <c r="K8" s="11">
        <f>+Bilanca!K72</f>
        <v>183120693</v>
      </c>
    </row>
    <row r="9" spans="1:11" ht="12.75">
      <c r="A9" s="260" t="s">
        <v>242</v>
      </c>
      <c r="B9" s="261"/>
      <c r="C9" s="261"/>
      <c r="D9" s="261"/>
      <c r="E9" s="261"/>
      <c r="F9" s="261"/>
      <c r="G9" s="261"/>
      <c r="H9" s="261"/>
      <c r="I9" s="84">
        <v>3</v>
      </c>
      <c r="J9" s="11">
        <f>+Bilanca!J73+Bilanca!J86</f>
        <v>6201251</v>
      </c>
      <c r="K9" s="11">
        <f>+Bilanca!K73+Bilanca!K86</f>
        <v>6865096</v>
      </c>
    </row>
    <row r="10" spans="1:11" ht="12.75">
      <c r="A10" s="260" t="s">
        <v>243</v>
      </c>
      <c r="B10" s="261"/>
      <c r="C10" s="261"/>
      <c r="D10" s="261"/>
      <c r="E10" s="261"/>
      <c r="F10" s="261"/>
      <c r="G10" s="261"/>
      <c r="H10" s="261"/>
      <c r="I10" s="84">
        <v>4</v>
      </c>
      <c r="J10" s="11">
        <f>+Bilanca!J80</f>
        <v>0</v>
      </c>
      <c r="K10" s="11">
        <f>+Bilanca!K80</f>
        <v>18778919</v>
      </c>
    </row>
    <row r="11" spans="1:11" ht="12.75">
      <c r="A11" s="260" t="s">
        <v>244</v>
      </c>
      <c r="B11" s="261"/>
      <c r="C11" s="261"/>
      <c r="D11" s="261"/>
      <c r="E11" s="261"/>
      <c r="F11" s="261"/>
      <c r="G11" s="261"/>
      <c r="H11" s="261"/>
      <c r="I11" s="84">
        <v>5</v>
      </c>
      <c r="J11" s="11">
        <f>+Bilanca!J83</f>
        <v>50254373</v>
      </c>
      <c r="K11" s="11">
        <f>+Bilanca!K83</f>
        <v>64663081</v>
      </c>
    </row>
    <row r="12" spans="1:11" ht="12.75">
      <c r="A12" s="260" t="s">
        <v>245</v>
      </c>
      <c r="B12" s="261"/>
      <c r="C12" s="261"/>
      <c r="D12" s="261"/>
      <c r="E12" s="261"/>
      <c r="F12" s="261"/>
      <c r="G12" s="261"/>
      <c r="H12" s="261"/>
      <c r="I12" s="84">
        <v>6</v>
      </c>
      <c r="J12" s="11"/>
      <c r="K12" s="86"/>
    </row>
    <row r="13" spans="1:11" ht="12.75">
      <c r="A13" s="260" t="s">
        <v>246</v>
      </c>
      <c r="B13" s="261"/>
      <c r="C13" s="261"/>
      <c r="D13" s="261"/>
      <c r="E13" s="261"/>
      <c r="F13" s="261"/>
      <c r="G13" s="261"/>
      <c r="H13" s="261"/>
      <c r="I13" s="84">
        <v>7</v>
      </c>
      <c r="J13" s="11"/>
      <c r="K13" s="86"/>
    </row>
    <row r="14" spans="1:11" ht="12.75">
      <c r="A14" s="260" t="s">
        <v>247</v>
      </c>
      <c r="B14" s="261"/>
      <c r="C14" s="261"/>
      <c r="D14" s="261"/>
      <c r="E14" s="261"/>
      <c r="F14" s="261"/>
      <c r="G14" s="261"/>
      <c r="H14" s="261"/>
      <c r="I14" s="84">
        <v>8</v>
      </c>
      <c r="J14" s="11"/>
      <c r="K14" s="86"/>
    </row>
    <row r="15" spans="1:11" ht="12.75">
      <c r="A15" s="260" t="s">
        <v>248</v>
      </c>
      <c r="B15" s="261"/>
      <c r="C15" s="261"/>
      <c r="D15" s="261"/>
      <c r="E15" s="261"/>
      <c r="F15" s="261"/>
      <c r="G15" s="261"/>
      <c r="H15" s="261"/>
      <c r="I15" s="84">
        <v>9</v>
      </c>
      <c r="J15" s="11">
        <f>+Bilanca!J79</f>
        <v>10042847</v>
      </c>
      <c r="K15" s="11">
        <f>+Bilanca!K79</f>
        <v>10185353</v>
      </c>
    </row>
    <row r="16" spans="1:11" ht="12.75">
      <c r="A16" s="271" t="s">
        <v>249</v>
      </c>
      <c r="B16" s="272"/>
      <c r="C16" s="272"/>
      <c r="D16" s="272"/>
      <c r="E16" s="272"/>
      <c r="F16" s="272"/>
      <c r="G16" s="272"/>
      <c r="H16" s="272"/>
      <c r="I16" s="84">
        <v>10</v>
      </c>
      <c r="J16" s="116">
        <f>SUM(J7:J15)</f>
        <v>659164863</v>
      </c>
      <c r="K16" s="116">
        <f>SUM(K7:K15)</f>
        <v>703571542</v>
      </c>
    </row>
    <row r="17" spans="1:11" ht="12.75">
      <c r="A17" s="260" t="s">
        <v>250</v>
      </c>
      <c r="B17" s="261"/>
      <c r="C17" s="261"/>
      <c r="D17" s="261"/>
      <c r="E17" s="261"/>
      <c r="F17" s="261"/>
      <c r="G17" s="261"/>
      <c r="H17" s="261"/>
      <c r="I17" s="84">
        <v>11</v>
      </c>
      <c r="J17" s="86"/>
      <c r="K17" s="86"/>
    </row>
    <row r="18" spans="1:11" ht="12.75">
      <c r="A18" s="260" t="s">
        <v>251</v>
      </c>
      <c r="B18" s="261"/>
      <c r="C18" s="261"/>
      <c r="D18" s="261"/>
      <c r="E18" s="261"/>
      <c r="F18" s="261"/>
      <c r="G18" s="261"/>
      <c r="H18" s="261"/>
      <c r="I18" s="84">
        <v>12</v>
      </c>
      <c r="J18" s="86"/>
      <c r="K18" s="86"/>
    </row>
    <row r="19" spans="1:11" ht="12.75">
      <c r="A19" s="260" t="s">
        <v>252</v>
      </c>
      <c r="B19" s="261"/>
      <c r="C19" s="261"/>
      <c r="D19" s="261"/>
      <c r="E19" s="261"/>
      <c r="F19" s="261"/>
      <c r="G19" s="261"/>
      <c r="H19" s="261"/>
      <c r="I19" s="84">
        <v>13</v>
      </c>
      <c r="J19" s="86"/>
      <c r="K19" s="86"/>
    </row>
    <row r="20" spans="1:11" ht="12.75">
      <c r="A20" s="260" t="s">
        <v>253</v>
      </c>
      <c r="B20" s="261"/>
      <c r="C20" s="261"/>
      <c r="D20" s="261"/>
      <c r="E20" s="261"/>
      <c r="F20" s="261"/>
      <c r="G20" s="261"/>
      <c r="H20" s="261"/>
      <c r="I20" s="84">
        <v>14</v>
      </c>
      <c r="J20" s="86"/>
      <c r="K20" s="86"/>
    </row>
    <row r="21" spans="1:11" ht="12.75">
      <c r="A21" s="260" t="s">
        <v>254</v>
      </c>
      <c r="B21" s="261"/>
      <c r="C21" s="261"/>
      <c r="D21" s="261"/>
      <c r="E21" s="261"/>
      <c r="F21" s="261"/>
      <c r="G21" s="261"/>
      <c r="H21" s="261"/>
      <c r="I21" s="84">
        <v>15</v>
      </c>
      <c r="J21" s="86"/>
      <c r="K21" s="86"/>
    </row>
    <row r="22" spans="1:11" ht="12.75">
      <c r="A22" s="260" t="s">
        <v>255</v>
      </c>
      <c r="B22" s="261"/>
      <c r="C22" s="261"/>
      <c r="D22" s="261"/>
      <c r="E22" s="261"/>
      <c r="F22" s="261"/>
      <c r="G22" s="261"/>
      <c r="H22" s="261"/>
      <c r="I22" s="84">
        <v>16</v>
      </c>
      <c r="J22" s="86"/>
      <c r="K22" s="86"/>
    </row>
    <row r="23" spans="1:11" ht="12.75">
      <c r="A23" s="271" t="s">
        <v>256</v>
      </c>
      <c r="B23" s="272"/>
      <c r="C23" s="272"/>
      <c r="D23" s="272"/>
      <c r="E23" s="272"/>
      <c r="F23" s="272"/>
      <c r="G23" s="272"/>
      <c r="H23" s="272"/>
      <c r="I23" s="84">
        <v>17</v>
      </c>
      <c r="J23" s="121">
        <f>SUM(J17:J22)</f>
        <v>0</v>
      </c>
      <c r="K23" s="121">
        <f>SUM(K17:K22)</f>
        <v>0</v>
      </c>
    </row>
    <row r="24" spans="1:11" ht="12.75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9"/>
    </row>
    <row r="25" spans="1:11" ht="12" customHeight="1">
      <c r="A25" s="267" t="s">
        <v>303</v>
      </c>
      <c r="B25" s="268"/>
      <c r="C25" s="268"/>
      <c r="D25" s="268"/>
      <c r="E25" s="268"/>
      <c r="F25" s="268"/>
      <c r="G25" s="268"/>
      <c r="H25" s="268"/>
      <c r="I25" s="87">
        <v>18</v>
      </c>
      <c r="J25" s="85">
        <f>+Bilanca!J119</f>
        <v>659140265</v>
      </c>
      <c r="K25" s="85">
        <f>+Bilanca!K119</f>
        <v>703559721</v>
      </c>
    </row>
    <row r="26" spans="1:11" ht="12" customHeight="1">
      <c r="A26" s="269" t="s">
        <v>257</v>
      </c>
      <c r="B26" s="270"/>
      <c r="C26" s="270"/>
      <c r="D26" s="270"/>
      <c r="E26" s="270"/>
      <c r="F26" s="270"/>
      <c r="G26" s="270"/>
      <c r="H26" s="270"/>
      <c r="I26" s="88">
        <v>19</v>
      </c>
      <c r="J26" s="110">
        <f>+Bilanca!J120</f>
        <v>24598</v>
      </c>
      <c r="K26" s="105">
        <f>+Bilanca!K120</f>
        <v>11821</v>
      </c>
    </row>
    <row r="27" spans="1:11" ht="30" customHeight="1">
      <c r="A27" s="273" t="s">
        <v>258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</row>
    <row r="31" ht="12.75">
      <c r="C31" t="s">
        <v>304</v>
      </c>
    </row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  <mergeCell ref="A25:H25"/>
    <mergeCell ref="A26:H26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7:H7"/>
    <mergeCell ref="A8:H8"/>
    <mergeCell ref="C2:D2"/>
    <mergeCell ref="G2:H2"/>
    <mergeCell ref="A5:H5"/>
    <mergeCell ref="A6:H6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Sanja Kulic</cp:lastModifiedBy>
  <cp:lastPrinted>2012-04-25T13:34:51Z</cp:lastPrinted>
  <dcterms:created xsi:type="dcterms:W3CDTF">2008-10-17T11:51:54Z</dcterms:created>
  <dcterms:modified xsi:type="dcterms:W3CDTF">2012-04-27T14:56:22Z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