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<sst xmlns="http://schemas.openxmlformats.org/spreadsheetml/2006/main" count="397" uniqueCount="345">
  <si>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</si>
  <si>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</si>
  <si>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</si>
  <si>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</si>
  <si>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</si>
  <si>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</si>
  <si>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</si>
  <si>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</si>
  <si>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</si>
  <si>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</si>
  <si>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</si>
  <si>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</si>
  <si>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</si>
  <si>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</si>
  <si>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</si>
  <si>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</si>
  <si>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</si>
  <si>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</si>
  <si>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</si>
  <si>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</si>
  <si>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</si>
  <si>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</si>
  <si>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</si>
  <si>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</si>
  <si>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</si>
  <si>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</si>
  <si>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</si>
  <si>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</si>
  <si>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</si>
  <si>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</si>
  <si>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</si>
  <si>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</si>
  <si>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</si>
  <si>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</si>
  <si>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</si>
  <si>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</si>
  <si>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</si>
  <si>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</si>
  <si>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</si>
  <si>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</si>
  <si>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</si>
  <si>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</si>
  <si>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</si>
  <si>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</si>
  <si>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</si>
  <si>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</si>
  <si>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</si>
  <si>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</si>
  <si>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</si>
  <si>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</si>
  <si>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</si>
  <si>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</si>
  <si>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</si>
  <si>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</si>
  <si>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</si>
  <si>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</si>
  <si>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</si>
  <si>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</si>
  <si>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</si>
  <si>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</si>
  <si>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</si>
  <si>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</si>
  <si>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</si>
  <si>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</si>
  <si>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</si>
  <si>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</si>
  <si>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</si>
  <si>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</si>
  <si>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</si>
  <si>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</si>
  <si>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</si>
  <si>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</si>
  <si>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</si>
  <si>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</si>
  <si>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</si>
  <si>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</si>
  <si>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</si>
  <si>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</si>
  <si>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</si>
  <si>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</si>
  <si>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</si>
  <si>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</si>
  <si>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</si>
  <si>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</si>
  <si>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</si>
  <si>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</si>
  <si>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</si>
  <si>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</si>
  <si>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</si>
  <si>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</si>
  <si>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</si>
  <si>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</si>
  <si>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</si>
  <si>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</si>
  <si>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</si>
  <si>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</si>
  <si>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</si>
  <si>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</si>
  <si>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</si>
  <si>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</si>
  <si>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</si>
  <si>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</si>
  <si>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</si>
  <si>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</si>
  <si>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</si>
  <si>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</si>
  <si>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</si>
  <si>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</si>
  <si>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</si>
  <si>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</si>
  <si>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</si>
  <si>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</si>
  <si>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</si>
  <si>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</si>
  <si>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</si>
  <si>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</si>
  <si>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</si>
  <si>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</si>
  <si>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</si>
  <si>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</si>
  <si>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</si>
  <si>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</si>
  <si>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</si>
  <si>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</si>
  <si>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</si>
  <si>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</si>
  <si>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</si>
  <si>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</si>
  <si>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</si>
  <si>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</si>
  <si>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</si>
  <si>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</si>
  <si>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</si>
  <si>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</si>
  <si>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</si>
  <si>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</si>
  <si>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</si>
  <si>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</si>
  <si>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</si>
  <si>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</si>
  <si>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</si>
  <si>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</si>
  <si>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</si>
  <si>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</si>
  <si>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</si>
  <si>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</si>
  <si>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</si>
  <si>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</si>
  <si>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</si>
  <si>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</si>
  <si>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</si>
  <si>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</si>
  <si>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</si>
  <si>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</si>
  <si>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</si>
  <si>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</si>
  <si>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</si>
  <si>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</si>
  <si>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</si>
  <si>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</si>
  <si>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</si>
  <si>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</si>
  <si>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</si>
  <si>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</si>
  <si>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</si>
  <si>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</si>
  <si>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</si>
  <si>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</si>
  <si>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</si>
  <si>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</si>
  <si>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</si>
  <si>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</si>
  <si>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</si>
  <si>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</si>
  <si>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</si>
  <si>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</si>
  <si>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</si>
  <si>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</si>
  <si>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</si>
  <si>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</si>
  <si>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</si>
  <si>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</si>
  <si>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</si>
  <si>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</si>
  <si>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</si>
  <si>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</si>
  <si>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</si>
  <si>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</si>
  <si>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</si>
  <si>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</si>
  <si>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</si>
  <si>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</si>
  <si>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</si>
  <si>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</si>
  <si>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</si>
  <si>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</si>
  <si>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</si>
  <si>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</si>
  <si>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</si>
  <si>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</si>
  <si>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</si>
  <si>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</si>
  <si>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</si>
  <si>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</si>
  <si>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</si>
  <si>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</si>
  <si>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</si>
  <si>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</si>
  <si>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</si>
  <si>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</si>
  <si>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</si>
  <si>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</si>
  <si>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</si>
  <si>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</si>
  <si>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</si>
  <si>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</si>
  <si>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</si>
  <si>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</si>
  <si>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</si>
  <si>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</si>
  <si>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</si>
  <si>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</si>
  <si>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</si>
  <si>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</si>
  <si>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</si>
  <si>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</si>
  <si>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</si>
  <si>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</si>
  <si>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</si>
  <si>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</si>
  <si>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</si>
  <si>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</si>
  <si>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</si>
  <si>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</si>
  <si>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</si>
  <si>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</si>
  <si>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</si>
  <si>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</si>
  <si>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</si>
  <si>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</si>
  <si>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</si>
  <si>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</si>
  <si>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</si>
  <si>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</si>
  <si>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</si>
  <si>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</si>
  <si>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</si>
  <si>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</si>
  <si>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</si>
  <si>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</si>
  <si>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</si>
  <si>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</si>
  <si>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</si>
  <si>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</si>
  <si>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</si>
  <si>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</si>
  <si>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</si>
  <si>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</si>
  <si>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</si>
  <si>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</si>
  <si>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</si>
  <si>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</si>
  <si>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</si>
  <si>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</si>
  <si>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</si>
  <si>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</si>
  <si>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</si>
  <si>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</si>
  <si>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</si>
  <si>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</si>
  <si>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</si>
  <si>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</si>
  <si>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</si>
  <si>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</si>
  <si>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</si>
  <si>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</si>
  <si>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</si>
  <si>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</si>
  <si>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</si>
  <si>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</si>
  <si>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</si>
  <si>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</si>
  <si>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</si>
  <si>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</si>
  <si>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</si>
  <si>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</si>
  <si>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</si>
  <si>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</si>
  <si>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</si>
  <si>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</si>
  <si>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</si>
  <si>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</si>
  <si>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</si>
  <si>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</si>
  <si>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</si>
  <si>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</si>
  <si>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</si>
  <si>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</si>
  <si>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</si>
  <si>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</si>
  <si>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</si>
  <si>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</si>
  <si>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</si>
  <si>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</si>
  <si>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</si>
  <si>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</si>
  <si>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</si>
  <si>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</si>
  <si>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</si>
  <si>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</si>
  <si>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</si>
  <si>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</si>
  <si>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</si>
  <si>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</si>
  <si>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</si>
  <si>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</si>
  <si>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</si>
  <si>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</si>
  <si>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</si>
  <si>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</si>
  <si>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</si>
  <si>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</si>
  <si>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</si>
  <si>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</si>
  <si>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</si>
  <si>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</si>
  <si>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</si>
  <si>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</si>
  <si>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</si>
  <si>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</si>
  <si>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</si>
  <si>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</si>
  <si>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</si>
  <si>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</si>
  <si>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</si>
  <si>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</si>
  <si>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</si>
  <si>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suzana.kostelac@aci-club.hr</t>
  </si>
  <si>
    <t>www.aci-marinas.com</t>
  </si>
  <si>
    <t>KOSTELAC SUZANA</t>
  </si>
  <si>
    <t>30.09.2018.</t>
  </si>
  <si>
    <t>PAVIĆ KRISTIJAN-predsjednik Uprave, BUKŠA JURAJ-član Uprave</t>
  </si>
  <si>
    <t>stanje na dan 30.09.2018.</t>
  </si>
  <si>
    <t xml:space="preserve">u razdoblju 01.01.2018. do 30.09.2018. </t>
  </si>
  <si>
    <t>u razdoblju 01.01.2018. do 30.09.2018.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</si>
</sst>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00"/>
    <numFmt numFmtId="166" formatCode="_-* #,##0.0\ _k_n_-;\-* #,##0.0\ _k_n_-;_-* &quot;-&quot;??\ _k_n_-;_-@_-"/>
    <numFmt numFmtId="167" formatCode="_-* #,##0\ _k_n_-;\-* #,##0\ _k_n_-;_-* &quot;-&quot;??\ _k_n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6" xfId="51" applyFont="1" applyBorder="1" applyAlignment="1" applyProtection="1">
      <alignment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1" applyFont="1" applyBorder="1" applyAlignment="1">
      <alignment/>
      <protection/>
    </xf>
    <xf numFmtId="0" fontId="4" fillId="0" borderId="22" xfId="51" applyFont="1" applyBorder="1" applyAlignment="1">
      <alignment/>
      <protection/>
    </xf>
    <xf numFmtId="0" fontId="4" fillId="0" borderId="23" xfId="51" applyFont="1" applyFill="1" applyBorder="1" applyAlignment="1" applyProtection="1">
      <alignment horizontal="left" vertical="center" wrapText="1"/>
      <protection hidden="1"/>
    </xf>
    <xf numFmtId="0" fontId="4" fillId="0" borderId="15" xfId="51" applyFont="1" applyFill="1" applyBorder="1" applyAlignment="1" applyProtection="1">
      <alignment vertical="center"/>
      <protection hidden="1"/>
    </xf>
    <xf numFmtId="0" fontId="4" fillId="0" borderId="23" xfId="51" applyFont="1" applyBorder="1" applyAlignment="1" applyProtection="1">
      <alignment horizontal="left" vertical="center" wrapText="1"/>
      <protection hidden="1"/>
    </xf>
    <xf numFmtId="0" fontId="4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3" xfId="51" applyFont="1" applyFill="1" applyBorder="1" applyAlignment="1" applyProtection="1">
      <alignment/>
      <protection hidden="1"/>
    </xf>
    <xf numFmtId="0" fontId="4" fillId="0" borderId="23" xfId="51" applyFont="1" applyBorder="1" applyAlignment="1" applyProtection="1">
      <alignment wrapText="1"/>
      <protection hidden="1"/>
    </xf>
    <xf numFmtId="0" fontId="4" fillId="0" borderId="15" xfId="51" applyFont="1" applyBorder="1" applyAlignment="1" applyProtection="1">
      <alignment horizontal="right"/>
      <protection hidden="1"/>
    </xf>
    <xf numFmtId="0" fontId="4" fillId="0" borderId="23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3" fillId="0" borderId="23" xfId="51" applyFont="1" applyFill="1" applyBorder="1" applyAlignment="1" applyProtection="1">
      <alignment horizontal="right" vertical="center"/>
      <protection hidden="1" locked="0"/>
    </xf>
    <xf numFmtId="0" fontId="4" fillId="0" borderId="23" xfId="51" applyFont="1" applyBorder="1" applyAlignment="1" applyProtection="1">
      <alignment vertical="top"/>
      <protection hidden="1"/>
    </xf>
    <xf numFmtId="0" fontId="4" fillId="0" borderId="23" xfId="51" applyFont="1" applyBorder="1" applyAlignment="1" applyProtection="1">
      <alignment horizontal="left" vertical="top" wrapText="1"/>
      <protection hidden="1"/>
    </xf>
    <xf numFmtId="0" fontId="4" fillId="0" borderId="15" xfId="51" applyFont="1" applyBorder="1" applyAlignment="1">
      <alignment/>
      <protection/>
    </xf>
    <xf numFmtId="0" fontId="4" fillId="0" borderId="23" xfId="51" applyFont="1" applyBorder="1" applyAlignment="1" applyProtection="1">
      <alignment horizontal="left" vertical="top" indent="2"/>
      <protection hidden="1"/>
    </xf>
    <xf numFmtId="0" fontId="4" fillId="0" borderId="23" xfId="51" applyFont="1" applyBorder="1" applyAlignment="1" applyProtection="1">
      <alignment horizontal="left" vertical="top" wrapText="1" indent="2"/>
      <protection hidden="1"/>
    </xf>
    <xf numFmtId="0" fontId="4" fillId="0" borderId="15" xfId="51" applyFont="1" applyBorder="1" applyAlignment="1" applyProtection="1">
      <alignment horizontal="right" vertical="top"/>
      <protection hidden="1"/>
    </xf>
    <xf numFmtId="49" fontId="3" fillId="0" borderId="23" xfId="51" applyNumberFormat="1" applyFont="1" applyBorder="1" applyAlignment="1" applyProtection="1">
      <alignment horizontal="center" vertical="center"/>
      <protection hidden="1" locked="0"/>
    </xf>
    <xf numFmtId="0" fontId="4" fillId="0" borderId="15" xfId="51" applyFont="1" applyBorder="1" applyAlignment="1" applyProtection="1">
      <alignment horizontal="left" vertical="top"/>
      <protection hidden="1"/>
    </xf>
    <xf numFmtId="0" fontId="4" fillId="0" borderId="23" xfId="51" applyFont="1" applyBorder="1" applyAlignment="1" applyProtection="1">
      <alignment horizontal="left"/>
      <protection hidden="1"/>
    </xf>
    <xf numFmtId="0" fontId="4" fillId="0" borderId="22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left"/>
      <protection hidden="1"/>
    </xf>
    <xf numFmtId="0" fontId="4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3" fillId="0" borderId="15" xfId="51" applyFont="1" applyBorder="1" applyAlignment="1" applyProtection="1">
      <alignment vertical="center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25" xfId="51" applyFont="1" applyFill="1" applyBorder="1" applyAlignment="1" applyProtection="1">
      <alignment horizontal="right" vertical="top" wrapText="1"/>
      <protection hidden="1"/>
    </xf>
    <xf numFmtId="0" fontId="4" fillId="0" borderId="26" xfId="51" applyFont="1" applyFill="1" applyBorder="1" applyAlignment="1" applyProtection="1">
      <alignment horizontal="right" vertical="top" wrapText="1"/>
      <protection hidden="1"/>
    </xf>
    <xf numFmtId="0" fontId="4" fillId="0" borderId="26" xfId="51" applyFont="1" applyFill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/>
      <protection hidden="1"/>
    </xf>
    <xf numFmtId="14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ill="1" applyAlignment="1">
      <alignment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 wrapText="1"/>
    </xf>
    <xf numFmtId="3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0" fillId="0" borderId="2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4" fillId="0" borderId="33" xfId="51" applyFont="1" applyBorder="1" applyAlignment="1" applyProtection="1">
      <alignment horizontal="center" vertical="top"/>
      <protection hidden="1"/>
    </xf>
    <xf numFmtId="0" fontId="4" fillId="0" borderId="33" xfId="51" applyFont="1" applyBorder="1" applyAlignment="1">
      <alignment horizontal="center"/>
      <protection/>
    </xf>
    <xf numFmtId="0" fontId="4" fillId="0" borderId="34" xfId="51" applyFont="1" applyBorder="1" applyAlignment="1">
      <alignment/>
      <protection/>
    </xf>
    <xf numFmtId="0" fontId="4" fillId="0" borderId="26" xfId="51" applyFont="1" applyFill="1" applyBorder="1" applyAlignment="1" applyProtection="1">
      <alignment horizontal="center" vertical="top"/>
      <protection hidden="1"/>
    </xf>
    <xf numFmtId="0" fontId="4" fillId="0" borderId="26" xfId="51" applyFont="1" applyFill="1" applyBorder="1" applyAlignment="1" applyProtection="1">
      <alignment horizontal="center"/>
      <protection hidden="1"/>
    </xf>
    <xf numFmtId="0" fontId="4" fillId="0" borderId="15" xfId="51" applyFont="1" applyBorder="1" applyAlignment="1" applyProtection="1">
      <alignment horizontal="right" vertical="center" wrapText="1"/>
      <protection hidden="1"/>
    </xf>
    <xf numFmtId="0" fontId="4" fillId="0" borderId="23" xfId="51" applyFont="1" applyBorder="1" applyAlignment="1" applyProtection="1">
      <alignment horizontal="right" wrapText="1"/>
      <protection hidden="1"/>
    </xf>
    <xf numFmtId="49" fontId="5" fillId="0" borderId="25" xfId="35" applyNumberForma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15" xfId="51" applyFont="1" applyBorder="1" applyAlignment="1" applyProtection="1">
      <alignment horizontal="right" vertical="center"/>
      <protection hidden="1"/>
    </xf>
    <xf numFmtId="0" fontId="4" fillId="0" borderId="23" xfId="51" applyFont="1" applyBorder="1" applyAlignment="1" applyProtection="1">
      <alignment horizontal="right"/>
      <protection hidden="1"/>
    </xf>
    <xf numFmtId="49" fontId="3" fillId="0" borderId="25" xfId="51" applyNumberFormat="1" applyFont="1" applyFill="1" applyBorder="1" applyAlignment="1" applyProtection="1">
      <alignment horizontal="left" vertical="center"/>
      <protection hidden="1" locked="0"/>
    </xf>
    <xf numFmtId="0" fontId="4" fillId="0" borderId="27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5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49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1" applyFont="1" applyFill="1" applyBorder="1" applyAlignment="1" applyProtection="1">
      <alignment horizontal="left" vertical="center"/>
      <protection hidden="1" locked="0"/>
    </xf>
    <xf numFmtId="0" fontId="4" fillId="0" borderId="26" xfId="51" applyFont="1" applyFill="1" applyBorder="1" applyAlignment="1">
      <alignment/>
      <protection/>
    </xf>
    <xf numFmtId="0" fontId="4" fillId="0" borderId="27" xfId="51" applyFont="1" applyFill="1" applyBorder="1" applyAlignment="1">
      <alignment/>
      <protection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16" xfId="51" applyFont="1" applyBorder="1" applyAlignment="1" applyProtection="1">
      <alignment horizontal="center"/>
      <protection hidden="1"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5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26" xfId="51" applyFont="1" applyFill="1" applyBorder="1" applyAlignment="1">
      <alignment horizontal="left"/>
      <protection/>
    </xf>
    <xf numFmtId="0" fontId="4" fillId="0" borderId="27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23" xfId="51" applyFont="1" applyBorder="1" applyAlignment="1">
      <alignment horizontal="center"/>
      <protection/>
    </xf>
    <xf numFmtId="0" fontId="5" fillId="0" borderId="25" xfId="35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 applyProtection="1">
      <alignment/>
      <protection hidden="1" locked="0"/>
    </xf>
    <xf numFmtId="0" fontId="4" fillId="0" borderId="26" xfId="51" applyFont="1" applyFill="1" applyBorder="1" applyAlignment="1">
      <alignment horizontal="left" vertical="center"/>
      <protection/>
    </xf>
    <xf numFmtId="1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2" fillId="0" borderId="15" xfId="51" applyFont="1" applyBorder="1" applyAlignment="1" applyProtection="1">
      <alignment horizontal="right" vertical="center" wrapText="1"/>
      <protection hidden="1"/>
    </xf>
    <xf numFmtId="0" fontId="2" fillId="0" borderId="23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3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marinas.com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33" sqref="M3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248</v>
      </c>
      <c r="B1" s="173"/>
      <c r="C1" s="173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205" t="s">
        <v>249</v>
      </c>
      <c r="B2" s="206"/>
      <c r="C2" s="206"/>
      <c r="D2" s="207"/>
      <c r="E2" s="116" t="s">
        <v>322</v>
      </c>
      <c r="F2" s="11"/>
      <c r="G2" s="12" t="s">
        <v>250</v>
      </c>
      <c r="H2" s="116" t="s">
        <v>340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15">
      <c r="A4" s="208" t="s">
        <v>316</v>
      </c>
      <c r="B4" s="209"/>
      <c r="C4" s="209"/>
      <c r="D4" s="209"/>
      <c r="E4" s="209"/>
      <c r="F4" s="209"/>
      <c r="G4" s="209"/>
      <c r="H4" s="209"/>
      <c r="I4" s="210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63" t="s">
        <v>251</v>
      </c>
      <c r="B6" s="164"/>
      <c r="C6" s="175" t="s">
        <v>323</v>
      </c>
      <c r="D6" s="176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211" t="s">
        <v>252</v>
      </c>
      <c r="B8" s="212"/>
      <c r="C8" s="175" t="s">
        <v>324</v>
      </c>
      <c r="D8" s="176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58" t="s">
        <v>253</v>
      </c>
      <c r="B10" s="213"/>
      <c r="C10" s="175" t="s">
        <v>325</v>
      </c>
      <c r="D10" s="176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214"/>
      <c r="B11" s="213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63" t="s">
        <v>254</v>
      </c>
      <c r="B12" s="164"/>
      <c r="C12" s="177" t="s">
        <v>326</v>
      </c>
      <c r="D12" s="202"/>
      <c r="E12" s="202"/>
      <c r="F12" s="202"/>
      <c r="G12" s="202"/>
      <c r="H12" s="202"/>
      <c r="I12" s="166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63" t="s">
        <v>255</v>
      </c>
      <c r="B14" s="164"/>
      <c r="C14" s="203">
        <v>51410</v>
      </c>
      <c r="D14" s="204"/>
      <c r="E14" s="15"/>
      <c r="F14" s="177" t="s">
        <v>327</v>
      </c>
      <c r="G14" s="202"/>
      <c r="H14" s="202"/>
      <c r="I14" s="166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63" t="s">
        <v>256</v>
      </c>
      <c r="B16" s="164"/>
      <c r="C16" s="177" t="s">
        <v>328</v>
      </c>
      <c r="D16" s="202"/>
      <c r="E16" s="202"/>
      <c r="F16" s="202"/>
      <c r="G16" s="202"/>
      <c r="H16" s="202"/>
      <c r="I16" s="166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63" t="s">
        <v>257</v>
      </c>
      <c r="B18" s="164"/>
      <c r="C18" s="199" t="s">
        <v>337</v>
      </c>
      <c r="D18" s="200"/>
      <c r="E18" s="200"/>
      <c r="F18" s="200"/>
      <c r="G18" s="200"/>
      <c r="H18" s="200"/>
      <c r="I18" s="201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63" t="s">
        <v>258</v>
      </c>
      <c r="B20" s="164"/>
      <c r="C20" s="199" t="s">
        <v>338</v>
      </c>
      <c r="D20" s="200"/>
      <c r="E20" s="200"/>
      <c r="F20" s="200"/>
      <c r="G20" s="200"/>
      <c r="H20" s="200"/>
      <c r="I20" s="201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63" t="s">
        <v>259</v>
      </c>
      <c r="B22" s="164"/>
      <c r="C22" s="117">
        <v>302</v>
      </c>
      <c r="D22" s="177" t="s">
        <v>327</v>
      </c>
      <c r="E22" s="194"/>
      <c r="F22" s="195"/>
      <c r="G22" s="163"/>
      <c r="H22" s="196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63" t="s">
        <v>260</v>
      </c>
      <c r="B24" s="164"/>
      <c r="C24" s="117">
        <v>8</v>
      </c>
      <c r="D24" s="177" t="s">
        <v>329</v>
      </c>
      <c r="E24" s="194"/>
      <c r="F24" s="194"/>
      <c r="G24" s="195"/>
      <c r="H24" s="49" t="s">
        <v>261</v>
      </c>
      <c r="I24" s="148">
        <v>397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317</v>
      </c>
      <c r="I25" s="94"/>
      <c r="J25" s="9"/>
      <c r="K25" s="9"/>
      <c r="L25" s="9"/>
    </row>
    <row r="26" spans="1:12" ht="12.75">
      <c r="A26" s="163" t="s">
        <v>262</v>
      </c>
      <c r="B26" s="164"/>
      <c r="C26" s="118" t="s">
        <v>330</v>
      </c>
      <c r="D26" s="24"/>
      <c r="E26" s="32"/>
      <c r="F26" s="23"/>
      <c r="G26" s="188" t="s">
        <v>263</v>
      </c>
      <c r="H26" s="164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89" t="s">
        <v>264</v>
      </c>
      <c r="B28" s="190"/>
      <c r="C28" s="191"/>
      <c r="D28" s="191"/>
      <c r="E28" s="192" t="s">
        <v>265</v>
      </c>
      <c r="F28" s="193"/>
      <c r="G28" s="193"/>
      <c r="H28" s="197" t="s">
        <v>266</v>
      </c>
      <c r="I28" s="198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85"/>
      <c r="B30" s="178"/>
      <c r="C30" s="178"/>
      <c r="D30" s="179"/>
      <c r="E30" s="185"/>
      <c r="F30" s="178"/>
      <c r="G30" s="178"/>
      <c r="H30" s="175"/>
      <c r="I30" s="176"/>
      <c r="J30" s="9"/>
      <c r="K30" s="9"/>
      <c r="L30" s="9"/>
    </row>
    <row r="31" spans="1:12" ht="12.75">
      <c r="A31" s="90"/>
      <c r="B31" s="21"/>
      <c r="C31" s="20"/>
      <c r="D31" s="186"/>
      <c r="E31" s="186"/>
      <c r="F31" s="186"/>
      <c r="G31" s="187"/>
      <c r="H31" s="15"/>
      <c r="I31" s="97"/>
      <c r="J31" s="9"/>
      <c r="K31" s="9"/>
      <c r="L31" s="9"/>
    </row>
    <row r="32" spans="1:12" ht="12.75">
      <c r="A32" s="185"/>
      <c r="B32" s="178"/>
      <c r="C32" s="178"/>
      <c r="D32" s="179"/>
      <c r="E32" s="185"/>
      <c r="F32" s="178"/>
      <c r="G32" s="178"/>
      <c r="H32" s="175"/>
      <c r="I32" s="176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85"/>
      <c r="B34" s="178"/>
      <c r="C34" s="178"/>
      <c r="D34" s="179"/>
      <c r="E34" s="185"/>
      <c r="F34" s="178"/>
      <c r="G34" s="178"/>
      <c r="H34" s="175"/>
      <c r="I34" s="176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85"/>
      <c r="B36" s="178"/>
      <c r="C36" s="178"/>
      <c r="D36" s="179"/>
      <c r="E36" s="185"/>
      <c r="F36" s="178"/>
      <c r="G36" s="178"/>
      <c r="H36" s="175"/>
      <c r="I36" s="176"/>
      <c r="J36" s="9"/>
      <c r="K36" s="9"/>
      <c r="L36" s="9"/>
    </row>
    <row r="37" spans="1:12" ht="12.75">
      <c r="A37" s="99"/>
      <c r="B37" s="29"/>
      <c r="C37" s="180"/>
      <c r="D37" s="181"/>
      <c r="E37" s="15"/>
      <c r="F37" s="180"/>
      <c r="G37" s="181"/>
      <c r="H37" s="15"/>
      <c r="I37" s="91"/>
      <c r="J37" s="9"/>
      <c r="K37" s="9"/>
      <c r="L37" s="9"/>
    </row>
    <row r="38" spans="1:12" ht="12.75">
      <c r="A38" s="185"/>
      <c r="B38" s="178"/>
      <c r="C38" s="178"/>
      <c r="D38" s="179"/>
      <c r="E38" s="185"/>
      <c r="F38" s="178"/>
      <c r="G38" s="178"/>
      <c r="H38" s="175"/>
      <c r="I38" s="176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85"/>
      <c r="B40" s="178"/>
      <c r="C40" s="178"/>
      <c r="D40" s="179"/>
      <c r="E40" s="185"/>
      <c r="F40" s="178"/>
      <c r="G40" s="178"/>
      <c r="H40" s="175"/>
      <c r="I40" s="176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58" t="s">
        <v>267</v>
      </c>
      <c r="B44" s="159"/>
      <c r="C44" s="175"/>
      <c r="D44" s="176"/>
      <c r="E44" s="25"/>
      <c r="F44" s="177"/>
      <c r="G44" s="178"/>
      <c r="H44" s="178"/>
      <c r="I44" s="179"/>
      <c r="J44" s="9"/>
      <c r="K44" s="9"/>
      <c r="L44" s="9"/>
    </row>
    <row r="45" spans="1:12" ht="12.75">
      <c r="A45" s="99"/>
      <c r="B45" s="29"/>
      <c r="C45" s="180"/>
      <c r="D45" s="181"/>
      <c r="E45" s="15"/>
      <c r="F45" s="180"/>
      <c r="G45" s="182"/>
      <c r="H45" s="34"/>
      <c r="I45" s="103"/>
      <c r="J45" s="9"/>
      <c r="K45" s="9"/>
      <c r="L45" s="9"/>
    </row>
    <row r="46" spans="1:12" ht="12.75">
      <c r="A46" s="158" t="s">
        <v>268</v>
      </c>
      <c r="B46" s="159"/>
      <c r="C46" s="177" t="s">
        <v>339</v>
      </c>
      <c r="D46" s="183"/>
      <c r="E46" s="183"/>
      <c r="F46" s="183"/>
      <c r="G46" s="183"/>
      <c r="H46" s="183"/>
      <c r="I46" s="184"/>
      <c r="J46" s="9"/>
      <c r="K46" s="9"/>
      <c r="L46" s="9"/>
    </row>
    <row r="47" spans="1:12" ht="12.75">
      <c r="A47" s="90"/>
      <c r="B47" s="21"/>
      <c r="C47" s="20" t="s">
        <v>269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58" t="s">
        <v>270</v>
      </c>
      <c r="B48" s="159"/>
      <c r="C48" s="165" t="s">
        <v>332</v>
      </c>
      <c r="D48" s="161"/>
      <c r="E48" s="162"/>
      <c r="F48" s="15"/>
      <c r="G48" s="49" t="s">
        <v>271</v>
      </c>
      <c r="H48" s="165" t="s">
        <v>333</v>
      </c>
      <c r="I48" s="162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58" t="s">
        <v>257</v>
      </c>
      <c r="B50" s="159"/>
      <c r="C50" s="160" t="s">
        <v>337</v>
      </c>
      <c r="D50" s="161"/>
      <c r="E50" s="161"/>
      <c r="F50" s="161"/>
      <c r="G50" s="161"/>
      <c r="H50" s="161"/>
      <c r="I50" s="162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63" t="s">
        <v>272</v>
      </c>
      <c r="B52" s="164"/>
      <c r="C52" s="165" t="s">
        <v>341</v>
      </c>
      <c r="D52" s="161"/>
      <c r="E52" s="161"/>
      <c r="F52" s="161"/>
      <c r="G52" s="161"/>
      <c r="H52" s="161"/>
      <c r="I52" s="166"/>
      <c r="J52" s="9"/>
      <c r="K52" s="9"/>
      <c r="L52" s="9"/>
    </row>
    <row r="53" spans="1:12" ht="12.75">
      <c r="A53" s="104"/>
      <c r="B53" s="19"/>
      <c r="C53" s="174" t="s">
        <v>273</v>
      </c>
      <c r="D53" s="174"/>
      <c r="E53" s="174"/>
      <c r="F53" s="174"/>
      <c r="G53" s="174"/>
      <c r="H53" s="174"/>
      <c r="I53" s="105"/>
      <c r="J53" s="9"/>
      <c r="K53" s="9"/>
      <c r="L53" s="9"/>
    </row>
    <row r="54" spans="1:12" ht="12.75">
      <c r="A54" s="104"/>
      <c r="B54" s="19"/>
      <c r="C54" s="174"/>
      <c r="D54" s="174"/>
      <c r="E54" s="174"/>
      <c r="F54" s="174"/>
      <c r="G54" s="174"/>
      <c r="H54" s="174"/>
      <c r="I54" s="105"/>
      <c r="J54" s="9"/>
      <c r="K54" s="9"/>
      <c r="L54" s="9"/>
    </row>
    <row r="55" spans="1:12" ht="12.75">
      <c r="A55" s="104"/>
      <c r="B55" s="167" t="s">
        <v>274</v>
      </c>
      <c r="C55" s="168"/>
      <c r="D55" s="168"/>
      <c r="E55" s="168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69" t="s">
        <v>336</v>
      </c>
      <c r="C56" s="170"/>
      <c r="D56" s="170"/>
      <c r="E56" s="170"/>
      <c r="F56" s="170"/>
      <c r="G56" s="170"/>
      <c r="H56" s="170"/>
      <c r="I56" s="171"/>
      <c r="J56" s="9"/>
      <c r="K56" s="9"/>
      <c r="L56" s="9"/>
    </row>
    <row r="57" spans="1:12" ht="12.75">
      <c r="A57" s="104"/>
      <c r="B57" s="169" t="s">
        <v>306</v>
      </c>
      <c r="C57" s="170"/>
      <c r="D57" s="170"/>
      <c r="E57" s="170"/>
      <c r="F57" s="170"/>
      <c r="G57" s="170"/>
      <c r="H57" s="170"/>
      <c r="I57" s="106"/>
      <c r="J57" s="9"/>
      <c r="K57" s="9"/>
      <c r="L57" s="9"/>
    </row>
    <row r="58" spans="1:12" ht="12.75">
      <c r="A58" s="104"/>
      <c r="B58" s="169" t="s">
        <v>307</v>
      </c>
      <c r="C58" s="170"/>
      <c r="D58" s="170"/>
      <c r="E58" s="170"/>
      <c r="F58" s="170"/>
      <c r="G58" s="170"/>
      <c r="H58" s="170"/>
      <c r="I58" s="171"/>
      <c r="J58" s="9"/>
      <c r="K58" s="9"/>
      <c r="L58" s="9"/>
    </row>
    <row r="59" spans="1:12" ht="12.75">
      <c r="A59" s="104"/>
      <c r="B59" s="169" t="s">
        <v>308</v>
      </c>
      <c r="C59" s="170"/>
      <c r="D59" s="170"/>
      <c r="E59" s="170"/>
      <c r="F59" s="170"/>
      <c r="G59" s="170"/>
      <c r="H59" s="170"/>
      <c r="I59" s="171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275</v>
      </c>
      <c r="B61" s="15"/>
      <c r="C61" s="15"/>
      <c r="D61" s="15"/>
      <c r="E61" s="15"/>
      <c r="F61" s="15"/>
      <c r="G61" s="35"/>
      <c r="H61" s="36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276</v>
      </c>
      <c r="F62" s="32"/>
      <c r="G62" s="153" t="s">
        <v>277</v>
      </c>
      <c r="H62" s="154"/>
      <c r="I62" s="155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56"/>
      <c r="H63" s="157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A26:B26"/>
    <mergeCell ref="G26:H26"/>
    <mergeCell ref="A28:D28"/>
    <mergeCell ref="E28:G28"/>
    <mergeCell ref="A22:B22"/>
    <mergeCell ref="D22:F22"/>
    <mergeCell ref="G22:H22"/>
    <mergeCell ref="H28:I28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marinas.com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M33" sqref="M33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1.140625" style="50" bestFit="1" customWidth="1"/>
    <col min="12" max="12" width="9.28125" style="50" bestFit="1" customWidth="1"/>
    <col min="13" max="16384" width="9.140625" style="50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125"/>
    </row>
    <row r="2" spans="1:11" ht="12.75" customHeight="1">
      <c r="A2" s="229" t="s">
        <v>342</v>
      </c>
      <c r="B2" s="229"/>
      <c r="C2" s="229"/>
      <c r="D2" s="229"/>
      <c r="E2" s="229"/>
      <c r="F2" s="229"/>
      <c r="G2" s="229"/>
      <c r="H2" s="229"/>
      <c r="I2" s="229"/>
      <c r="J2" s="229"/>
      <c r="K2" s="126"/>
    </row>
    <row r="3" spans="1:11" ht="12.75">
      <c r="A3" s="230" t="s">
        <v>334</v>
      </c>
      <c r="B3" s="231"/>
      <c r="C3" s="231"/>
      <c r="D3" s="231"/>
      <c r="E3" s="231"/>
      <c r="F3" s="231"/>
      <c r="G3" s="231"/>
      <c r="H3" s="231"/>
      <c r="I3" s="231"/>
      <c r="J3" s="232"/>
      <c r="K3" s="137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6" t="s">
        <v>278</v>
      </c>
      <c r="J4" s="57" t="s">
        <v>318</v>
      </c>
      <c r="K4" s="63" t="s">
        <v>319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5">
        <v>2</v>
      </c>
      <c r="J5" s="54">
        <v>3</v>
      </c>
      <c r="K5" s="54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1"/>
      <c r="K6" s="149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24"/>
      <c r="I7" s="3">
        <v>1</v>
      </c>
      <c r="J7" s="5">
        <v>0</v>
      </c>
      <c r="K7" s="5">
        <v>0</v>
      </c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51">
        <v>428079527</v>
      </c>
      <c r="K8" s="51">
        <f>K9+K16+K26+K35+K39</f>
        <v>527150345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1">
        <v>23996522</v>
      </c>
      <c r="K9" s="51">
        <f>SUM(K10:K15)</f>
        <v>24106008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6">
        <v>0</v>
      </c>
      <c r="K10" s="6">
        <v>0</v>
      </c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6">
        <v>23155425</v>
      </c>
      <c r="K11" s="6">
        <v>22825311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6">
        <v>0</v>
      </c>
      <c r="K12" s="6">
        <v>0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6">
        <v>0</v>
      </c>
      <c r="K13" s="6">
        <v>0</v>
      </c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6">
        <v>841097</v>
      </c>
      <c r="K14" s="6">
        <v>1280697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6">
        <v>0</v>
      </c>
      <c r="K15" s="6">
        <v>0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1">
        <v>402500900</v>
      </c>
      <c r="K16" s="51">
        <f>SUM(K17:K25)</f>
        <v>502264144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6">
        <v>19013578</v>
      </c>
      <c r="K17" s="6">
        <v>21833378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6">
        <v>228817002</v>
      </c>
      <c r="K18" s="6">
        <v>205023094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6">
        <v>46814747</v>
      </c>
      <c r="K19" s="6">
        <v>42719292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131">
        <v>20452758</v>
      </c>
      <c r="K20" s="6">
        <v>18376422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6">
        <v>0</v>
      </c>
      <c r="K21" s="6">
        <v>0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6">
        <v>3667409</v>
      </c>
      <c r="K22" s="6">
        <v>2430261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131">
        <v>19824658</v>
      </c>
      <c r="K23" s="6">
        <v>154380330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6">
        <v>542337</v>
      </c>
      <c r="K24" s="6">
        <v>530508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6">
        <v>63368411</v>
      </c>
      <c r="K25" s="6">
        <v>56970859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1">
        <v>136977</v>
      </c>
      <c r="K26" s="51">
        <f>SUM(K27:K34)</f>
        <v>136976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6">
        <v>0</v>
      </c>
      <c r="K27" s="6">
        <v>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6">
        <v>0</v>
      </c>
      <c r="K28" s="6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6">
        <v>0</v>
      </c>
      <c r="K29" s="6">
        <v>0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6">
        <v>0</v>
      </c>
      <c r="K30" s="6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6">
        <v>0</v>
      </c>
      <c r="K31" s="6">
        <v>0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6">
        <v>136977</v>
      </c>
      <c r="K32" s="6">
        <v>136976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6">
        <v>0</v>
      </c>
      <c r="K33" s="6">
        <v>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6">
        <v>0</v>
      </c>
      <c r="K34" s="6">
        <v>0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1">
        <v>0</v>
      </c>
      <c r="K35" s="51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6">
        <v>0</v>
      </c>
      <c r="K36" s="6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6">
        <v>0</v>
      </c>
      <c r="K37" s="6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6">
        <v>0</v>
      </c>
      <c r="K38" s="6">
        <v>0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6">
        <v>1445128</v>
      </c>
      <c r="K39" s="6">
        <v>643217</v>
      </c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51">
        <v>166887247</v>
      </c>
      <c r="K40" s="51">
        <f>K41+K49+K56+K64</f>
        <v>181144509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1">
        <v>876183</v>
      </c>
      <c r="K41" s="51">
        <f>SUM(K42:K48)</f>
        <v>1288459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6">
        <v>34392</v>
      </c>
      <c r="K42" s="6">
        <v>34392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6">
        <v>0</v>
      </c>
      <c r="K43" s="6">
        <v>0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6">
        <v>0</v>
      </c>
      <c r="K44" s="6">
        <v>0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6">
        <v>73635</v>
      </c>
      <c r="K45" s="6">
        <v>479031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6">
        <v>747606</v>
      </c>
      <c r="K46" s="6">
        <v>768036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6">
        <v>20550</v>
      </c>
      <c r="K47" s="6">
        <v>7000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6">
        <v>0</v>
      </c>
      <c r="K48" s="6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1">
        <v>5813058</v>
      </c>
      <c r="K49" s="51">
        <f>SUM(K50:K55)</f>
        <v>7981934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6">
        <v>0</v>
      </c>
      <c r="K50" s="6">
        <v>0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6">
        <v>3345555</v>
      </c>
      <c r="K51" s="6">
        <v>4099499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6">
        <v>1157</v>
      </c>
      <c r="K52" s="6">
        <v>0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6">
        <v>0</v>
      </c>
      <c r="K53" s="6">
        <v>179995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6">
        <v>256772</v>
      </c>
      <c r="K54" s="6">
        <v>1032238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6">
        <v>2209574</v>
      </c>
      <c r="K55" s="6">
        <v>2670202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1">
        <v>64607531</v>
      </c>
      <c r="K56" s="51">
        <f>SUM(K57:K63)</f>
        <v>29786029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6">
        <v>0</v>
      </c>
      <c r="K57" s="6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6">
        <v>0</v>
      </c>
      <c r="K58" s="6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6">
        <v>105342</v>
      </c>
      <c r="K59" s="6">
        <v>94993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6">
        <v>0</v>
      </c>
      <c r="K60" s="6">
        <v>0</v>
      </c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6">
        <v>0</v>
      </c>
      <c r="K61" s="6">
        <v>0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6">
        <v>64502189</v>
      </c>
      <c r="K62" s="6">
        <v>29691036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6"/>
      <c r="K63" s="6">
        <v>0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6">
        <v>95590475</v>
      </c>
      <c r="K64" s="6">
        <v>142088087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6">
        <v>266176</v>
      </c>
      <c r="K65" s="6">
        <v>716194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51">
        <v>595232950</v>
      </c>
      <c r="K66" s="51">
        <f>K7+K8+K40+K65</f>
        <v>709011048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4">
        <v>61</v>
      </c>
      <c r="J67" s="7"/>
      <c r="K67" s="7"/>
    </row>
    <row r="68" spans="1:11" ht="12.75">
      <c r="A68" s="242" t="s">
        <v>58</v>
      </c>
      <c r="B68" s="243"/>
      <c r="C68" s="243"/>
      <c r="D68" s="243"/>
      <c r="E68" s="243"/>
      <c r="F68" s="243"/>
      <c r="G68" s="243"/>
      <c r="H68" s="243"/>
      <c r="I68" s="243"/>
      <c r="J68" s="244"/>
      <c r="K68" s="138"/>
    </row>
    <row r="69" spans="1:11" ht="12.75">
      <c r="A69" s="222" t="s">
        <v>191</v>
      </c>
      <c r="B69" s="223"/>
      <c r="C69" s="223"/>
      <c r="D69" s="223"/>
      <c r="E69" s="223"/>
      <c r="F69" s="223"/>
      <c r="G69" s="223"/>
      <c r="H69" s="224"/>
      <c r="I69" s="3">
        <v>62</v>
      </c>
      <c r="J69" s="52">
        <v>480490178</v>
      </c>
      <c r="K69" s="52">
        <f>K70+K71+K72+K78+K79+K82+K85</f>
        <v>500606484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6">
        <v>399816000</v>
      </c>
      <c r="K70" s="6">
        <v>399816000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6">
        <v>0</v>
      </c>
      <c r="K71" s="6">
        <v>0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1">
        <v>19990800</v>
      </c>
      <c r="K72" s="51">
        <f>K73+K74-K75+K76+K77</f>
        <v>19990800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6">
        <v>19990800</v>
      </c>
      <c r="K73" s="6">
        <v>19990800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6">
        <v>0</v>
      </c>
      <c r="K74" s="6">
        <v>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6">
        <v>0</v>
      </c>
      <c r="K75" s="6">
        <v>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6">
        <v>0</v>
      </c>
      <c r="K76" s="6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6">
        <v>0</v>
      </c>
      <c r="K77" s="6">
        <v>0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6">
        <v>0</v>
      </c>
      <c r="K78" s="6">
        <v>0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1">
        <v>33286274</v>
      </c>
      <c r="K79" s="51">
        <v>41385868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6">
        <v>33286274</v>
      </c>
      <c r="K80" s="6">
        <v>41385868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6">
        <v>0</v>
      </c>
      <c r="K81" s="6">
        <v>0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1">
        <v>27397104</v>
      </c>
      <c r="K82" s="51">
        <f>K83-K84</f>
        <v>39413816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6">
        <v>27397104</v>
      </c>
      <c r="K83" s="6">
        <v>39413816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6">
        <v>0</v>
      </c>
      <c r="K84" s="6">
        <v>0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6">
        <v>0</v>
      </c>
      <c r="K85" s="6">
        <v>0</v>
      </c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51">
        <v>2378566</v>
      </c>
      <c r="K86" s="51">
        <f>SUM(K87:K89)</f>
        <v>3053088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6">
        <v>505889</v>
      </c>
      <c r="K87" s="6">
        <v>476300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6">
        <v>0</v>
      </c>
      <c r="K88" s="6">
        <v>0</v>
      </c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131">
        <v>1872677</v>
      </c>
      <c r="K89" s="6">
        <v>2576788</v>
      </c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51">
        <v>21422018</v>
      </c>
      <c r="K90" s="51">
        <f>SUM(K91:K99)</f>
        <v>105376827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6">
        <v>0</v>
      </c>
      <c r="K91" s="6">
        <v>0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6">
        <v>0</v>
      </c>
      <c r="K92" s="6">
        <v>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6">
        <v>0</v>
      </c>
      <c r="K93" s="6">
        <v>83753472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6">
        <v>0</v>
      </c>
      <c r="K94" s="6">
        <v>0</v>
      </c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6">
        <v>0</v>
      </c>
      <c r="K95" s="6">
        <v>0</v>
      </c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6">
        <v>0</v>
      </c>
      <c r="K96" s="6">
        <v>0</v>
      </c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6">
        <v>0</v>
      </c>
      <c r="K97" s="6">
        <v>0</v>
      </c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6">
        <v>21422018</v>
      </c>
      <c r="K98" s="6">
        <v>21623355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6">
        <v>0</v>
      </c>
      <c r="K99" s="6">
        <v>0</v>
      </c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51">
        <v>29476375</v>
      </c>
      <c r="K100" s="51">
        <f>SUM(K101:K112)</f>
        <v>30980942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6">
        <v>0</v>
      </c>
      <c r="K101" s="6">
        <v>0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6">
        <v>0</v>
      </c>
      <c r="K102" s="6">
        <v>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6">
        <v>0</v>
      </c>
      <c r="K103" s="6">
        <v>0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6">
        <v>0</v>
      </c>
      <c r="K104" s="6">
        <v>0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6">
        <v>10802700</v>
      </c>
      <c r="K105" s="6">
        <v>12947946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6">
        <v>0</v>
      </c>
      <c r="K106" s="6">
        <v>0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6">
        <v>0</v>
      </c>
      <c r="K107" s="6">
        <v>0</v>
      </c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6">
        <v>2875933</v>
      </c>
      <c r="K108" s="6">
        <v>3667858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6">
        <v>10281351</v>
      </c>
      <c r="K109" s="6">
        <v>13054310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6">
        <v>1245144</v>
      </c>
      <c r="K110" s="6">
        <v>1245144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6">
        <v>0</v>
      </c>
      <c r="K111" s="6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6">
        <v>4271247</v>
      </c>
      <c r="K112" s="6">
        <v>65684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6">
        <v>61465813</v>
      </c>
      <c r="K113" s="6">
        <v>68993707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51">
        <v>595232950</v>
      </c>
      <c r="K114" s="51">
        <f>K69+K86+K90+K100+K113</f>
        <v>709011048</v>
      </c>
    </row>
    <row r="115" spans="1:11" ht="12.75">
      <c r="A115" s="252" t="s">
        <v>57</v>
      </c>
      <c r="B115" s="253"/>
      <c r="C115" s="253"/>
      <c r="D115" s="253"/>
      <c r="E115" s="253"/>
      <c r="F115" s="253"/>
      <c r="G115" s="253"/>
      <c r="H115" s="254"/>
      <c r="I115" s="2">
        <v>108</v>
      </c>
      <c r="J115" s="7">
        <v>0</v>
      </c>
      <c r="K115" s="7">
        <v>0</v>
      </c>
    </row>
    <row r="116" spans="1:11" ht="12.75">
      <c r="A116" s="242" t="s">
        <v>309</v>
      </c>
      <c r="B116" s="255"/>
      <c r="C116" s="255"/>
      <c r="D116" s="255"/>
      <c r="E116" s="255"/>
      <c r="F116" s="255"/>
      <c r="G116" s="255"/>
      <c r="H116" s="255"/>
      <c r="I116" s="256"/>
      <c r="J116" s="257"/>
      <c r="K116" s="140"/>
    </row>
    <row r="117" spans="1:11" ht="12.75">
      <c r="A117" s="222" t="s">
        <v>186</v>
      </c>
      <c r="B117" s="223"/>
      <c r="C117" s="223"/>
      <c r="D117" s="223"/>
      <c r="E117" s="223"/>
      <c r="F117" s="223"/>
      <c r="G117" s="223"/>
      <c r="H117" s="223"/>
      <c r="I117" s="258"/>
      <c r="J117" s="259"/>
      <c r="K117" s="139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6"/>
      <c r="K118" s="6"/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7"/>
      <c r="K119" s="7"/>
    </row>
    <row r="120" spans="1:11" ht="12.75">
      <c r="A120" s="245" t="s">
        <v>310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124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123"/>
    </row>
  </sheetData>
  <sheetProtection/>
  <mergeCells count="121"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04:H104"/>
    <mergeCell ref="A108:H108"/>
    <mergeCell ref="A121:J121"/>
    <mergeCell ref="A115:H115"/>
    <mergeCell ref="A116:J116"/>
    <mergeCell ref="A117:J117"/>
    <mergeCell ref="A118:H118"/>
    <mergeCell ref="A120:J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95:H95"/>
    <mergeCell ref="A96:H96"/>
    <mergeCell ref="A72:H72"/>
    <mergeCell ref="A65:H65"/>
    <mergeCell ref="A66:H66"/>
    <mergeCell ref="A67:H67"/>
    <mergeCell ref="A68:J68"/>
    <mergeCell ref="A77:H77"/>
    <mergeCell ref="A69:H69"/>
    <mergeCell ref="A70:H70"/>
    <mergeCell ref="A63:H63"/>
    <mergeCell ref="A64:H64"/>
    <mergeCell ref="A57:H57"/>
    <mergeCell ref="A58:H58"/>
    <mergeCell ref="A59:H59"/>
    <mergeCell ref="A60:H60"/>
    <mergeCell ref="A61:H61"/>
    <mergeCell ref="A62:H62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35:H35"/>
    <mergeCell ref="A36:H36"/>
    <mergeCell ref="A49:H49"/>
    <mergeCell ref="A50:H50"/>
    <mergeCell ref="A51:H51"/>
    <mergeCell ref="A44:H44"/>
    <mergeCell ref="A52:H52"/>
    <mergeCell ref="A53:H53"/>
    <mergeCell ref="A45:H45"/>
    <mergeCell ref="A46:H46"/>
    <mergeCell ref="A47:H47"/>
    <mergeCell ref="A48:H48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23:H23"/>
    <mergeCell ref="A24:H24"/>
    <mergeCell ref="A17:H17"/>
    <mergeCell ref="A18:H18"/>
    <mergeCell ref="A19:H19"/>
    <mergeCell ref="A20:H20"/>
    <mergeCell ref="A21:H21"/>
    <mergeCell ref="A22:H22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1:J1"/>
    <mergeCell ref="A2:J2"/>
    <mergeCell ref="A3:J3"/>
    <mergeCell ref="A4:H4"/>
    <mergeCell ref="A9:H9"/>
    <mergeCell ref="A10:H10"/>
    <mergeCell ref="A11:H11"/>
    <mergeCell ref="A12:H12"/>
    <mergeCell ref="A13:H13"/>
    <mergeCell ref="A5:H5"/>
    <mergeCell ref="A6:J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7">
      <selection activeCell="M33" sqref="M33"/>
    </sheetView>
  </sheetViews>
  <sheetFormatPr defaultColWidth="9.140625" defaultRowHeight="12.75"/>
  <cols>
    <col min="1" max="9" width="9.140625" style="50" customWidth="1"/>
    <col min="10" max="10" width="10.28125" style="50" bestFit="1" customWidth="1"/>
    <col min="11" max="11" width="10.281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25"/>
      <c r="M1" s="125"/>
    </row>
    <row r="2" spans="1:13" ht="12.75" customHeight="1">
      <c r="A2" s="263" t="s">
        <v>344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26"/>
      <c r="M2" s="126"/>
    </row>
    <row r="3" spans="1:13" ht="12.75" customHeight="1">
      <c r="A3" s="261" t="s">
        <v>334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29"/>
      <c r="M3" s="129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6" t="s">
        <v>279</v>
      </c>
      <c r="J4" s="260" t="s">
        <v>318</v>
      </c>
      <c r="K4" s="260"/>
      <c r="L4" s="260" t="s">
        <v>319</v>
      </c>
      <c r="M4" s="260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2" t="s">
        <v>26</v>
      </c>
      <c r="B7" s="223"/>
      <c r="C7" s="223"/>
      <c r="D7" s="223"/>
      <c r="E7" s="223"/>
      <c r="F7" s="223"/>
      <c r="G7" s="223"/>
      <c r="H7" s="224"/>
      <c r="I7" s="3">
        <v>111</v>
      </c>
      <c r="J7" s="52">
        <v>156394728</v>
      </c>
      <c r="K7" s="52">
        <v>79239089</v>
      </c>
      <c r="L7" s="52">
        <f>SUM(L8:L9)</f>
        <v>173689436</v>
      </c>
      <c r="M7" s="52">
        <f>SUM(M8:M9)</f>
        <v>86130734</v>
      </c>
    </row>
    <row r="8" spans="1:13" ht="12.75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6">
        <v>141940462</v>
      </c>
      <c r="K8" s="6">
        <v>73410211</v>
      </c>
      <c r="L8" s="6">
        <v>153593884</v>
      </c>
      <c r="M8" s="6">
        <v>78154180</v>
      </c>
    </row>
    <row r="9" spans="1:13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6">
        <v>14454266</v>
      </c>
      <c r="K9" s="6">
        <v>5828878</v>
      </c>
      <c r="L9" s="6">
        <v>20095552</v>
      </c>
      <c r="M9" s="6">
        <v>7976554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1">
        <v>122668027</v>
      </c>
      <c r="K10" s="51">
        <v>46006305</v>
      </c>
      <c r="L10" s="51">
        <f>L11+L12+L16+L20+L21+L22+L25+L26</f>
        <v>125051838</v>
      </c>
      <c r="M10" s="51">
        <f>M11+M12+M16+M20+M21+M22+M25+M26</f>
        <v>48153292</v>
      </c>
    </row>
    <row r="11" spans="1:13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1">
        <v>32318994</v>
      </c>
      <c r="K12" s="51">
        <v>13969643</v>
      </c>
      <c r="L12" s="51">
        <f>SUM(L13:L15)</f>
        <v>32577091</v>
      </c>
      <c r="M12" s="51">
        <f>SUM(M13:M15)</f>
        <v>13468941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6">
        <v>7776875</v>
      </c>
      <c r="K13" s="6">
        <v>3111758</v>
      </c>
      <c r="L13" s="6">
        <v>8146291</v>
      </c>
      <c r="M13" s="6">
        <v>3551991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6">
        <v>43991</v>
      </c>
      <c r="K14" s="6">
        <v>22983</v>
      </c>
      <c r="L14" s="6">
        <v>18565</v>
      </c>
      <c r="M14" s="6">
        <v>8764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6">
        <v>24498128</v>
      </c>
      <c r="K15" s="6">
        <v>10834902</v>
      </c>
      <c r="L15" s="6">
        <v>24412235</v>
      </c>
      <c r="M15" s="6">
        <v>9908186</v>
      </c>
    </row>
    <row r="16" spans="1:13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1">
        <v>36609344</v>
      </c>
      <c r="K16" s="51">
        <v>13564146</v>
      </c>
      <c r="L16" s="51">
        <f>SUM(L17:L19)</f>
        <v>37020936</v>
      </c>
      <c r="M16" s="51">
        <f>SUM(M17:M19)</f>
        <v>15393296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6">
        <v>22310881</v>
      </c>
      <c r="K17" s="6">
        <v>8301697</v>
      </c>
      <c r="L17" s="6">
        <v>22895240</v>
      </c>
      <c r="M17" s="6">
        <v>9298800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6">
        <v>8926674</v>
      </c>
      <c r="K18" s="6">
        <v>3271627</v>
      </c>
      <c r="L18" s="6">
        <v>8695166</v>
      </c>
      <c r="M18" s="6">
        <v>3838194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6">
        <v>5371789</v>
      </c>
      <c r="K19" s="6">
        <v>1990822</v>
      </c>
      <c r="L19" s="6">
        <v>5430530</v>
      </c>
      <c r="M19" s="6">
        <v>2256302</v>
      </c>
    </row>
    <row r="20" spans="1:13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6">
        <v>38718544</v>
      </c>
      <c r="K20" s="6">
        <v>13324226</v>
      </c>
      <c r="L20" s="6">
        <v>39692390</v>
      </c>
      <c r="M20" s="6">
        <v>13286751</v>
      </c>
    </row>
    <row r="21" spans="1:13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6">
        <v>10721042</v>
      </c>
      <c r="K21" s="6">
        <v>4449305</v>
      </c>
      <c r="L21" s="6">
        <v>11289652</v>
      </c>
      <c r="M21" s="6">
        <v>4445504</v>
      </c>
    </row>
    <row r="22" spans="1:13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1">
        <v>1054326</v>
      </c>
      <c r="K22" s="51">
        <v>55940</v>
      </c>
      <c r="L22" s="51">
        <f>SUM(L23:L24)</f>
        <v>1504152</v>
      </c>
      <c r="M22" s="51">
        <f>SUM(M23:M24)</f>
        <v>694109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6">
        <v>1054326</v>
      </c>
      <c r="K24" s="6">
        <v>55940</v>
      </c>
      <c r="L24" s="6">
        <v>1504152</v>
      </c>
      <c r="M24" s="6">
        <v>694109</v>
      </c>
    </row>
    <row r="25" spans="1:13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6">
        <v>1519986</v>
      </c>
      <c r="K25" s="6">
        <v>194612</v>
      </c>
      <c r="L25" s="6">
        <v>986270</v>
      </c>
      <c r="M25" s="6">
        <v>709373</v>
      </c>
    </row>
    <row r="26" spans="1:13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6">
        <v>1725791</v>
      </c>
      <c r="K26" s="6">
        <v>448433</v>
      </c>
      <c r="L26" s="6">
        <v>1981347</v>
      </c>
      <c r="M26" s="6">
        <v>155318</v>
      </c>
    </row>
    <row r="27" spans="1:13" ht="12.75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1">
        <v>8717466</v>
      </c>
      <c r="K27" s="51">
        <v>3099177</v>
      </c>
      <c r="L27" s="51">
        <f>SUM(L28:L32)</f>
        <v>4584662</v>
      </c>
      <c r="M27" s="51">
        <f>SUM(M28:M32)</f>
        <v>-894664</v>
      </c>
    </row>
    <row r="28" spans="1:13" ht="29.25" customHeight="1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7" customHeight="1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6">
        <v>8717466</v>
      </c>
      <c r="K29" s="6">
        <v>3099177</v>
      </c>
      <c r="L29" s="6">
        <f>4007+4580655</f>
        <v>4584662</v>
      </c>
      <c r="M29" s="6">
        <f>58361-953025</f>
        <v>-894664</v>
      </c>
    </row>
    <row r="30" spans="1:13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6">
        <v>0</v>
      </c>
      <c r="K30" s="6">
        <v>0</v>
      </c>
      <c r="L30" s="6"/>
      <c r="M30" s="6"/>
    </row>
    <row r="31" spans="1:13" ht="12.75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6">
        <v>0</v>
      </c>
      <c r="K31" s="6">
        <v>0</v>
      </c>
      <c r="L31" s="6"/>
      <c r="M31" s="6"/>
    </row>
    <row r="32" spans="1:13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6">
        <v>0</v>
      </c>
      <c r="K32" s="6">
        <v>0</v>
      </c>
      <c r="L32" s="6"/>
      <c r="M32" s="6"/>
    </row>
    <row r="33" spans="1:13" ht="12.75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1">
        <v>8988021</v>
      </c>
      <c r="K33" s="51">
        <v>1980490</v>
      </c>
      <c r="L33" s="51">
        <f>SUM(L34:L37)</f>
        <v>5030207</v>
      </c>
      <c r="M33" s="51">
        <f>SUM(M34:M37)</f>
        <v>-1119789</v>
      </c>
    </row>
    <row r="34" spans="1:13" ht="14.25" customHeight="1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6">
        <v>0</v>
      </c>
      <c r="K34" s="6">
        <v>0</v>
      </c>
      <c r="L34" s="6"/>
      <c r="M34" s="6"/>
    </row>
    <row r="35" spans="1:13" ht="26.25" customHeight="1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6">
        <v>8876921</v>
      </c>
      <c r="K35" s="6">
        <v>1980490</v>
      </c>
      <c r="L35" s="6">
        <f>3515+5026692</f>
        <v>5030207</v>
      </c>
      <c r="M35" s="6">
        <v>-1119789</v>
      </c>
    </row>
    <row r="36" spans="1:13" ht="12.75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6">
        <v>111100</v>
      </c>
      <c r="K36" s="6">
        <v>0</v>
      </c>
      <c r="L36" s="6"/>
      <c r="M36" s="6"/>
    </row>
    <row r="37" spans="1:13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1">
        <v>165112194</v>
      </c>
      <c r="K42" s="51">
        <v>82338266</v>
      </c>
      <c r="L42" s="51">
        <f>L7+L27+L38+L40</f>
        <v>178274098</v>
      </c>
      <c r="M42" s="51">
        <f>M7+M27+M38+M40</f>
        <v>85236070</v>
      </c>
    </row>
    <row r="43" spans="1:13" ht="12.75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1">
        <v>131656048</v>
      </c>
      <c r="K43" s="51">
        <v>47986795</v>
      </c>
      <c r="L43" s="51">
        <f>L10+L33+L39+L41</f>
        <v>130082045</v>
      </c>
      <c r="M43" s="51">
        <f>M10+M33+M39+M41</f>
        <v>47033503</v>
      </c>
    </row>
    <row r="44" spans="1:13" ht="12.75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1">
        <v>33456146</v>
      </c>
      <c r="K44" s="51">
        <v>34351471</v>
      </c>
      <c r="L44" s="51">
        <f>L42-L43</f>
        <v>48192053</v>
      </c>
      <c r="M44" s="51">
        <f>M42-M43</f>
        <v>38202567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1">
        <v>33456146</v>
      </c>
      <c r="K45" s="51">
        <v>34351471</v>
      </c>
      <c r="L45" s="51">
        <f>IF(L42&gt;L43,L42-L43,0)</f>
        <v>48192053</v>
      </c>
      <c r="M45" s="51">
        <f>IF(M42&gt;M43,M42-M43,0)</f>
        <v>38202567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1">
        <v>0</v>
      </c>
      <c r="K46" s="51"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6">
        <v>6059042</v>
      </c>
      <c r="K47" s="6"/>
      <c r="L47" s="6">
        <v>8778237</v>
      </c>
      <c r="M47" s="6"/>
    </row>
    <row r="48" spans="1:13" ht="12.75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1">
        <v>27397104</v>
      </c>
      <c r="K48" s="51">
        <v>34351471</v>
      </c>
      <c r="L48" s="51">
        <f>L44-L47</f>
        <v>39413816</v>
      </c>
      <c r="M48" s="51">
        <f>M44-M47</f>
        <v>38202567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1">
        <v>27397104</v>
      </c>
      <c r="K49" s="51">
        <v>34351471</v>
      </c>
      <c r="L49" s="51">
        <f>IF(L48&gt;0,L48,0)</f>
        <v>39413816</v>
      </c>
      <c r="M49" s="51">
        <f>IF(M48&gt;0,M48,0)</f>
        <v>38202567</v>
      </c>
    </row>
    <row r="50" spans="1:13" ht="12.75">
      <c r="A50" s="274" t="s">
        <v>220</v>
      </c>
      <c r="B50" s="275"/>
      <c r="C50" s="275"/>
      <c r="D50" s="275"/>
      <c r="E50" s="275"/>
      <c r="F50" s="275"/>
      <c r="G50" s="275"/>
      <c r="H50" s="276"/>
      <c r="I50" s="4">
        <v>154</v>
      </c>
      <c r="J50" s="59">
        <v>0</v>
      </c>
      <c r="K50" s="59"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42" t="s">
        <v>311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132"/>
      <c r="M51" s="141"/>
    </row>
    <row r="52" spans="1:13" ht="12.75" customHeight="1">
      <c r="A52" s="222" t="s">
        <v>187</v>
      </c>
      <c r="B52" s="223"/>
      <c r="C52" s="223"/>
      <c r="D52" s="223"/>
      <c r="E52" s="223"/>
      <c r="F52" s="223"/>
      <c r="G52" s="223"/>
      <c r="H52" s="223"/>
      <c r="I52" s="53"/>
      <c r="J52" s="53"/>
      <c r="K52" s="60"/>
      <c r="L52" s="53"/>
      <c r="M52" s="144"/>
    </row>
    <row r="53" spans="1:13" ht="12.75">
      <c r="A53" s="271" t="s">
        <v>234</v>
      </c>
      <c r="B53" s="272"/>
      <c r="C53" s="272"/>
      <c r="D53" s="272"/>
      <c r="E53" s="272"/>
      <c r="F53" s="272"/>
      <c r="G53" s="272"/>
      <c r="H53" s="273"/>
      <c r="I53" s="1">
        <v>155</v>
      </c>
      <c r="J53" s="6"/>
      <c r="K53" s="6"/>
      <c r="L53" s="6"/>
      <c r="M53" s="6"/>
    </row>
    <row r="54" spans="1:13" ht="12.75">
      <c r="A54" s="271" t="s">
        <v>235</v>
      </c>
      <c r="B54" s="272"/>
      <c r="C54" s="272"/>
      <c r="D54" s="272"/>
      <c r="E54" s="272"/>
      <c r="F54" s="272"/>
      <c r="G54" s="272"/>
      <c r="H54" s="273"/>
      <c r="I54" s="1">
        <v>156</v>
      </c>
      <c r="J54" s="7"/>
      <c r="K54" s="7"/>
      <c r="L54" s="7"/>
      <c r="M54" s="7"/>
    </row>
    <row r="55" spans="1:13" ht="12.75" customHeight="1">
      <c r="A55" s="242" t="s">
        <v>189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132"/>
      <c r="M55" s="141"/>
    </row>
    <row r="56" spans="1:13" ht="12.75">
      <c r="A56" s="222" t="s">
        <v>204</v>
      </c>
      <c r="B56" s="223"/>
      <c r="C56" s="223"/>
      <c r="D56" s="223"/>
      <c r="E56" s="223"/>
      <c r="F56" s="223"/>
      <c r="G56" s="223"/>
      <c r="H56" s="224"/>
      <c r="I56" s="8">
        <v>157</v>
      </c>
      <c r="J56" s="5">
        <v>27397104</v>
      </c>
      <c r="K56" s="5">
        <v>34351471</v>
      </c>
      <c r="L56" s="5">
        <f>+L48</f>
        <v>39413816</v>
      </c>
      <c r="M56" s="5">
        <f>+M48</f>
        <v>38202567</v>
      </c>
    </row>
    <row r="57" spans="1:13" ht="12.75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1">
        <v>0</v>
      </c>
      <c r="K57" s="51">
        <v>0</v>
      </c>
      <c r="L57" s="51">
        <f>SUM(L58:L64)</f>
        <v>0</v>
      </c>
      <c r="M57" s="51">
        <f>SUM(M58:M64)</f>
        <v>0</v>
      </c>
    </row>
    <row r="58" spans="1:13" ht="12.75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1">
        <v>0</v>
      </c>
      <c r="K66" s="51">
        <v>0</v>
      </c>
      <c r="L66" s="51">
        <f>L57-L65</f>
        <v>0</v>
      </c>
      <c r="M66" s="51">
        <f>M57-M65</f>
        <v>0</v>
      </c>
    </row>
    <row r="67" spans="1:13" ht="12.75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9">
        <v>27397104</v>
      </c>
      <c r="K67" s="59">
        <v>34351471</v>
      </c>
      <c r="L67" s="59">
        <f>L56+L66</f>
        <v>39413816</v>
      </c>
      <c r="M67" s="59">
        <f>M56+M66</f>
        <v>38202567</v>
      </c>
    </row>
    <row r="68" spans="1:13" ht="12.75" customHeight="1">
      <c r="A68" s="267" t="s">
        <v>312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133"/>
      <c r="M68" s="142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134"/>
      <c r="M69" s="143"/>
    </row>
    <row r="70" spans="1:13" ht="12.75">
      <c r="A70" s="271" t="s">
        <v>234</v>
      </c>
      <c r="B70" s="272"/>
      <c r="C70" s="272"/>
      <c r="D70" s="272"/>
      <c r="E70" s="272"/>
      <c r="F70" s="272"/>
      <c r="G70" s="272"/>
      <c r="H70" s="273"/>
      <c r="I70" s="1">
        <v>169</v>
      </c>
      <c r="J70" s="6"/>
      <c r="K70" s="6"/>
      <c r="L70" s="6"/>
      <c r="M70" s="6"/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7"/>
      <c r="K71" s="7"/>
      <c r="L71" s="7"/>
      <c r="M71" s="7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56:H56"/>
    <mergeCell ref="A55:K55"/>
    <mergeCell ref="A57:H57"/>
    <mergeCell ref="A50:H50"/>
    <mergeCell ref="A51:K51"/>
    <mergeCell ref="A52:H52"/>
    <mergeCell ref="A53:H53"/>
    <mergeCell ref="A47:H47"/>
    <mergeCell ref="A48:H48"/>
    <mergeCell ref="A49:H49"/>
    <mergeCell ref="A42:H42"/>
    <mergeCell ref="A43:H43"/>
    <mergeCell ref="A54:H54"/>
    <mergeCell ref="A45:H45"/>
    <mergeCell ref="A44:H44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46:H46"/>
    <mergeCell ref="A39:H39"/>
    <mergeCell ref="A40:H40"/>
    <mergeCell ref="A41:H41"/>
    <mergeCell ref="A2:K2"/>
    <mergeCell ref="A37:H37"/>
    <mergeCell ref="A30:H30"/>
    <mergeCell ref="A31:H31"/>
    <mergeCell ref="A32:H32"/>
    <mergeCell ref="A33:H33"/>
    <mergeCell ref="A22:H22"/>
    <mergeCell ref="A23:H23"/>
    <mergeCell ref="A24:H24"/>
    <mergeCell ref="A25:H25"/>
    <mergeCell ref="A27:H27"/>
    <mergeCell ref="A38:H38"/>
    <mergeCell ref="A34:H34"/>
    <mergeCell ref="A28:H28"/>
    <mergeCell ref="A29:H29"/>
    <mergeCell ref="A26:H26"/>
    <mergeCell ref="A35:H35"/>
    <mergeCell ref="A36:H36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10:H10"/>
    <mergeCell ref="A9:H9"/>
    <mergeCell ref="J4:K4"/>
    <mergeCell ref="A5:H5"/>
    <mergeCell ref="A11:H11"/>
    <mergeCell ref="A12:H12"/>
    <mergeCell ref="L4:M4"/>
    <mergeCell ref="A3:K3"/>
    <mergeCell ref="A4:H4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 L47 L53:L54 L58:L65 L70:L71 L56 J66:M67 J53:J54 J70:J71 J57:M57 J58:J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3:L15 L7:L9 L17:L26 L28:L32 L34:L41 J22:K22 J42:M46 J48:M50 M7 J17:J21 J13:J15 J8:J9 J23:J26 J28:J32 J34:J41 M22 J10:M10 J16:M16 J33:M33 J12:M12 J27:M27 K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33" sqref="M33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127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128"/>
    </row>
    <row r="3" spans="1:11" ht="12.75">
      <c r="A3" s="277" t="s">
        <v>7</v>
      </c>
      <c r="B3" s="278"/>
      <c r="C3" s="278"/>
      <c r="D3" s="278"/>
      <c r="E3" s="278"/>
      <c r="F3" s="278"/>
      <c r="G3" s="278"/>
      <c r="H3" s="278"/>
      <c r="I3" s="278"/>
      <c r="J3" s="279"/>
      <c r="K3" s="135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2" t="s">
        <v>279</v>
      </c>
      <c r="J4" s="63" t="s">
        <v>318</v>
      </c>
      <c r="K4" s="63" t="s">
        <v>319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4">
        <v>2</v>
      </c>
      <c r="J5" s="65" t="s">
        <v>283</v>
      </c>
      <c r="K5" s="65" t="s">
        <v>284</v>
      </c>
    </row>
    <row r="6" spans="1:11" ht="12.75">
      <c r="A6" s="242" t="s">
        <v>156</v>
      </c>
      <c r="B6" s="255"/>
      <c r="C6" s="255"/>
      <c r="D6" s="255"/>
      <c r="E6" s="255"/>
      <c r="F6" s="255"/>
      <c r="G6" s="255"/>
      <c r="H6" s="255"/>
      <c r="I6" s="284"/>
      <c r="J6" s="285"/>
      <c r="K6" s="145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6"/>
      <c r="K7" s="139"/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6"/>
      <c r="K8" s="6"/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6"/>
      <c r="K9" s="6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6"/>
      <c r="K10" s="6"/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6"/>
      <c r="K11" s="6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6"/>
      <c r="K12" s="6"/>
    </row>
    <row r="13" spans="1:11" ht="12.75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51">
        <f>SUM(J7:J12)</f>
        <v>0</v>
      </c>
      <c r="K13" s="51">
        <f>SUM(K7:K12)</f>
        <v>0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6"/>
      <c r="K14" s="6"/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6"/>
      <c r="K15" s="6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6"/>
      <c r="K16" s="6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6"/>
      <c r="K17" s="6"/>
    </row>
    <row r="18" spans="1:11" ht="12.75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1">
        <f>SUM(J14:J17)</f>
        <v>0</v>
      </c>
      <c r="K18" s="51">
        <f>SUM(K14:K17)</f>
        <v>0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51">
        <f>IF(J13&gt;J18,J13-J18,0)</f>
        <v>0</v>
      </c>
      <c r="K19" s="51">
        <f>IF(K13&gt;K18,K13-K18,0)</f>
        <v>0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51">
        <f>IF(J18&gt;J13,J18-J13,0)</f>
        <v>0</v>
      </c>
      <c r="K20" s="146">
        <f>IF(K18&gt;K13,K18-K13,0)</f>
        <v>0</v>
      </c>
    </row>
    <row r="21" spans="1:11" ht="12.75">
      <c r="A21" s="242" t="s">
        <v>159</v>
      </c>
      <c r="B21" s="255"/>
      <c r="C21" s="255"/>
      <c r="D21" s="255"/>
      <c r="E21" s="255"/>
      <c r="F21" s="255"/>
      <c r="G21" s="255"/>
      <c r="H21" s="255"/>
      <c r="I21" s="284"/>
      <c r="J21" s="285"/>
      <c r="K21" s="145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6"/>
      <c r="K22" s="139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6"/>
      <c r="K23" s="6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6"/>
      <c r="K24" s="6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6"/>
      <c r="K25" s="6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6"/>
      <c r="K26" s="6"/>
    </row>
    <row r="27" spans="1:11" ht="12.75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51">
        <f>SUM(J22:J26)</f>
        <v>0</v>
      </c>
      <c r="K27" s="51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6"/>
      <c r="K28" s="6"/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6"/>
      <c r="K29" s="6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6"/>
      <c r="K30" s="6"/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51">
        <f>SUM(J28:J30)</f>
        <v>0</v>
      </c>
      <c r="K31" s="51">
        <f>SUM(K28:K30)</f>
        <v>0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51">
        <f>IF(J31&gt;J27,J31-J27,0)</f>
        <v>0</v>
      </c>
      <c r="K33" s="146">
        <f>IF(K31&gt;K27,K31-K27,0)</f>
        <v>0</v>
      </c>
    </row>
    <row r="34" spans="1:11" ht="12.75">
      <c r="A34" s="242" t="s">
        <v>160</v>
      </c>
      <c r="B34" s="255"/>
      <c r="C34" s="255"/>
      <c r="D34" s="255"/>
      <c r="E34" s="255"/>
      <c r="F34" s="255"/>
      <c r="G34" s="255"/>
      <c r="H34" s="255"/>
      <c r="I34" s="284"/>
      <c r="J34" s="285"/>
      <c r="K34" s="145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6"/>
      <c r="K35" s="139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6"/>
      <c r="K36" s="6"/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6"/>
      <c r="K37" s="6"/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51">
        <f>SUM(J35:J37)</f>
        <v>0</v>
      </c>
      <c r="K38" s="51">
        <f>SUM(K35:K37)</f>
        <v>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6"/>
      <c r="K39" s="6"/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6"/>
      <c r="K40" s="6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6"/>
      <c r="K41" s="6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6"/>
      <c r="K42" s="6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6"/>
      <c r="K43" s="6"/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51">
        <f>SUM(J39:J43)</f>
        <v>0</v>
      </c>
      <c r="K44" s="51">
        <f>SUM(K39:K43)</f>
        <v>0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51">
        <f>IF(J38&gt;J44,J38-J44,0)</f>
        <v>0</v>
      </c>
      <c r="K45" s="51">
        <f>IF(K38&gt;K44,K38-K44,0)</f>
        <v>0</v>
      </c>
    </row>
    <row r="46" spans="1:11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51">
        <f>IF(J44&gt;J38,J44-J38,0)</f>
        <v>0</v>
      </c>
      <c r="K46" s="51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6"/>
      <c r="K49" s="6"/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6"/>
      <c r="K50" s="6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6"/>
      <c r="K51" s="6"/>
    </row>
    <row r="52" spans="1:11" ht="12.75">
      <c r="A52" s="247" t="s">
        <v>177</v>
      </c>
      <c r="B52" s="248"/>
      <c r="C52" s="248"/>
      <c r="D52" s="248"/>
      <c r="E52" s="248"/>
      <c r="F52" s="248"/>
      <c r="G52" s="248"/>
      <c r="H52" s="248"/>
      <c r="I52" s="4">
        <v>44</v>
      </c>
      <c r="J52" s="59">
        <f>J49+J50-J51</f>
        <v>0</v>
      </c>
      <c r="K52" s="59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J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J21"/>
    <mergeCell ref="A22:H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8:K38 J27:K27 J13:K13 J18:K20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25">
      <selection activeCell="M33" sqref="M33"/>
    </sheetView>
  </sheetViews>
  <sheetFormatPr defaultColWidth="9.140625" defaultRowHeight="12.75"/>
  <cols>
    <col min="1" max="8" width="9.140625" style="50" customWidth="1"/>
    <col min="9" max="9" width="8.57421875" style="50" customWidth="1"/>
    <col min="10" max="10" width="10.28125" style="50" bestFit="1" customWidth="1"/>
    <col min="11" max="11" width="11.57421875" style="50" customWidth="1"/>
    <col min="12" max="16384" width="9.140625" style="50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127"/>
    </row>
    <row r="2" spans="1:11" ht="12.75" customHeight="1">
      <c r="A2" s="287" t="s">
        <v>343</v>
      </c>
      <c r="B2" s="287"/>
      <c r="C2" s="287"/>
      <c r="D2" s="287"/>
      <c r="E2" s="287"/>
      <c r="F2" s="287"/>
      <c r="G2" s="287"/>
      <c r="H2" s="287"/>
      <c r="I2" s="287"/>
      <c r="J2" s="287"/>
      <c r="K2" s="128"/>
    </row>
    <row r="3" spans="1:11" ht="12.75">
      <c r="A3" s="286" t="s">
        <v>335</v>
      </c>
      <c r="B3" s="286"/>
      <c r="C3" s="286"/>
      <c r="D3" s="286"/>
      <c r="E3" s="286"/>
      <c r="F3" s="286"/>
      <c r="G3" s="286"/>
      <c r="H3" s="286"/>
      <c r="I3" s="286"/>
      <c r="J3" s="286"/>
      <c r="K3" s="135"/>
    </row>
    <row r="4" spans="1:11" ht="23.25">
      <c r="A4" s="282" t="s">
        <v>59</v>
      </c>
      <c r="B4" s="282"/>
      <c r="C4" s="282"/>
      <c r="D4" s="282"/>
      <c r="E4" s="282"/>
      <c r="F4" s="282"/>
      <c r="G4" s="282"/>
      <c r="H4" s="282"/>
      <c r="I4" s="62" t="s">
        <v>279</v>
      </c>
      <c r="J4" s="63" t="s">
        <v>318</v>
      </c>
      <c r="K4" s="152" t="s">
        <v>319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8">
        <v>2</v>
      </c>
      <c r="J5" s="69" t="s">
        <v>283</v>
      </c>
      <c r="K5" s="69" t="s">
        <v>284</v>
      </c>
    </row>
    <row r="6" spans="1:11" ht="12.75">
      <c r="A6" s="242" t="s">
        <v>156</v>
      </c>
      <c r="B6" s="255"/>
      <c r="C6" s="255"/>
      <c r="D6" s="255"/>
      <c r="E6" s="255"/>
      <c r="F6" s="255"/>
      <c r="G6" s="255"/>
      <c r="H6" s="255"/>
      <c r="I6" s="284"/>
      <c r="J6" s="285"/>
      <c r="K6" s="145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139">
        <v>203383407</v>
      </c>
      <c r="K7" s="139">
        <v>224085409</v>
      </c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6">
        <v>0</v>
      </c>
      <c r="K8" s="6">
        <v>0</v>
      </c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6">
        <v>7688</v>
      </c>
      <c r="K9" s="6">
        <v>117045</v>
      </c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6">
        <v>5574657</v>
      </c>
      <c r="K10" s="6">
        <v>0</v>
      </c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6">
        <v>2961623</v>
      </c>
      <c r="K11" s="6">
        <v>885431</v>
      </c>
    </row>
    <row r="12" spans="1:11" ht="12.75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51">
        <v>211927375</v>
      </c>
      <c r="K12" s="51">
        <f>SUM(K7:K11)</f>
        <v>225087885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6">
        <v>38676710</v>
      </c>
      <c r="K13" s="6">
        <v>42381221</v>
      </c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6">
        <v>48250746</v>
      </c>
      <c r="K14" s="6">
        <v>40362489</v>
      </c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6">
        <v>63104</v>
      </c>
      <c r="K15" s="6">
        <v>47468</v>
      </c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6">
        <v>12275</v>
      </c>
      <c r="K16" s="6">
        <v>376210</v>
      </c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6">
        <v>33340234</v>
      </c>
      <c r="K17" s="6">
        <v>39653574</v>
      </c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">
        <v>13008596</v>
      </c>
      <c r="K18" s="6">
        <v>17111038</v>
      </c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51">
        <v>133351665</v>
      </c>
      <c r="K19" s="51">
        <f>SUM(K13:K18)</f>
        <v>139932000</v>
      </c>
    </row>
    <row r="20" spans="1:11" ht="12.75">
      <c r="A20" s="225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1">
        <v>78575710</v>
      </c>
      <c r="K20" s="51">
        <f>+K12-K19</f>
        <v>85155885</v>
      </c>
    </row>
    <row r="21" spans="1:11" ht="12.75">
      <c r="A21" s="239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146">
        <v>0</v>
      </c>
      <c r="K21" s="146">
        <f>IF(K19&gt;K12,K19-K12,0)</f>
        <v>0</v>
      </c>
    </row>
    <row r="22" spans="1:11" ht="12.75">
      <c r="A22" s="242" t="s">
        <v>159</v>
      </c>
      <c r="B22" s="255"/>
      <c r="C22" s="255"/>
      <c r="D22" s="255"/>
      <c r="E22" s="255"/>
      <c r="F22" s="255"/>
      <c r="G22" s="255"/>
      <c r="H22" s="255"/>
      <c r="I22" s="284"/>
      <c r="J22" s="285"/>
      <c r="K22" s="145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139">
        <v>308850</v>
      </c>
      <c r="K23" s="139">
        <v>855439</v>
      </c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6">
        <v>0</v>
      </c>
      <c r="K24" s="6">
        <v>0</v>
      </c>
    </row>
    <row r="25" spans="1:11" ht="12.75">
      <c r="A25" s="215" t="s">
        <v>320</v>
      </c>
      <c r="B25" s="216"/>
      <c r="C25" s="216"/>
      <c r="D25" s="216"/>
      <c r="E25" s="216"/>
      <c r="F25" s="216"/>
      <c r="G25" s="216"/>
      <c r="H25" s="216"/>
      <c r="I25" s="1">
        <v>18</v>
      </c>
      <c r="J25" s="6">
        <v>0</v>
      </c>
      <c r="K25" s="6">
        <v>0</v>
      </c>
    </row>
    <row r="26" spans="1:11" ht="12.75">
      <c r="A26" s="215" t="s">
        <v>321</v>
      </c>
      <c r="B26" s="216"/>
      <c r="C26" s="216"/>
      <c r="D26" s="216"/>
      <c r="E26" s="216"/>
      <c r="F26" s="216"/>
      <c r="G26" s="216"/>
      <c r="H26" s="216"/>
      <c r="I26" s="1">
        <v>19</v>
      </c>
      <c r="J26" s="6">
        <v>0</v>
      </c>
      <c r="K26" s="6">
        <v>0</v>
      </c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6">
        <v>77089426</v>
      </c>
      <c r="K27" s="6">
        <v>0</v>
      </c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51">
        <v>77398276</v>
      </c>
      <c r="K28" s="51">
        <f>SUM(K23:K27)</f>
        <v>855439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6">
        <v>50852087</v>
      </c>
      <c r="K29" s="6">
        <v>117944245</v>
      </c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6">
        <v>0</v>
      </c>
      <c r="K30" s="6">
        <v>0</v>
      </c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6">
        <v>0</v>
      </c>
      <c r="K31" s="6">
        <v>0</v>
      </c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51">
        <v>50852087</v>
      </c>
      <c r="K32" s="51">
        <f>SUM(K29:K31)</f>
        <v>117944245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51">
        <f>+J28-J29</f>
        <v>26546189</v>
      </c>
      <c r="K33" s="51">
        <v>0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146">
        <v>0</v>
      </c>
      <c r="K34" s="146">
        <f>+K32-K28</f>
        <v>117088806</v>
      </c>
    </row>
    <row r="35" spans="1:11" ht="12.75">
      <c r="A35" s="242" t="s">
        <v>160</v>
      </c>
      <c r="B35" s="255"/>
      <c r="C35" s="255"/>
      <c r="D35" s="255"/>
      <c r="E35" s="255"/>
      <c r="F35" s="255"/>
      <c r="G35" s="255"/>
      <c r="H35" s="255"/>
      <c r="I35" s="284">
        <v>0</v>
      </c>
      <c r="J35" s="285"/>
      <c r="K35" s="145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139">
        <v>0</v>
      </c>
      <c r="K36" s="139">
        <v>0</v>
      </c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6">
        <v>0</v>
      </c>
      <c r="K37" s="6">
        <v>83753472</v>
      </c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6">
        <v>0</v>
      </c>
      <c r="K38" s="6">
        <v>0</v>
      </c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51">
        <v>0</v>
      </c>
      <c r="K39" s="51">
        <f>SUM(K36:K38)</f>
        <v>83753472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6">
        <v>0</v>
      </c>
      <c r="K40" s="6">
        <v>0</v>
      </c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6">
        <v>48056</v>
      </c>
      <c r="K41" s="6">
        <v>12151075</v>
      </c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6">
        <v>0</v>
      </c>
      <c r="K42" s="6">
        <v>0</v>
      </c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6">
        <v>0</v>
      </c>
      <c r="K43" s="6">
        <v>0</v>
      </c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6">
        <v>0</v>
      </c>
      <c r="K44" s="6">
        <v>0</v>
      </c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51">
        <v>48056</v>
      </c>
      <c r="K45" s="51">
        <f>SUM(K40:K44)</f>
        <v>12151075</v>
      </c>
    </row>
    <row r="46" spans="1:11" ht="12.75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51">
        <v>0</v>
      </c>
      <c r="K46" s="51">
        <f>IF(K39&gt;K45,K39-K45,0)</f>
        <v>71602397</v>
      </c>
    </row>
    <row r="47" spans="1:11" ht="12.75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51">
        <v>48056</v>
      </c>
      <c r="K47" s="51">
        <f>IF(K45&gt;K39,K45-K39,0)</f>
        <v>0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51">
        <v>105073843</v>
      </c>
      <c r="K48" s="51">
        <f>IF(K20-K21+K33-K34+K46-K47&gt;0,K20-K21+K33-K34+K46-K47,0)</f>
        <v>39669476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51">
        <v>0</v>
      </c>
      <c r="K49" s="51">
        <f>IF(K21-K20+K34-K33+K47-K46&gt;0,K21-K20+K34-K33+K47-K46,0)</f>
        <v>0</v>
      </c>
    </row>
    <row r="50" spans="1:11" ht="12.75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6">
        <v>55018822</v>
      </c>
      <c r="K50" s="6">
        <v>132109647</v>
      </c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6">
        <v>105073843</v>
      </c>
      <c r="K51" s="6">
        <f>+K48</f>
        <v>39669476</v>
      </c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6">
        <v>0</v>
      </c>
      <c r="K52" s="6">
        <f>+K49</f>
        <v>0</v>
      </c>
    </row>
    <row r="53" spans="1:11" ht="12.75">
      <c r="A53" s="239" t="s">
        <v>177</v>
      </c>
      <c r="B53" s="240"/>
      <c r="C53" s="240"/>
      <c r="D53" s="240"/>
      <c r="E53" s="240"/>
      <c r="F53" s="240"/>
      <c r="G53" s="240"/>
      <c r="H53" s="240"/>
      <c r="I53" s="4">
        <v>45</v>
      </c>
      <c r="J53" s="59">
        <v>160092665</v>
      </c>
      <c r="K53" s="59">
        <f>+K50+K51</f>
        <v>171779123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150"/>
      <c r="K54" s="151"/>
    </row>
    <row r="55" ht="12.75">
      <c r="J55" s="136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J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J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3:K27 J36:K38 J7:K11 J40:K44 J29:K3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12:K12 J19:K22 J32:K35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M33" sqref="M33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70"/>
      <c r="L1" s="71"/>
    </row>
    <row r="2" spans="1:12" ht="15.75">
      <c r="A2" s="40"/>
      <c r="B2" s="70"/>
      <c r="C2" s="309" t="s">
        <v>282</v>
      </c>
      <c r="D2" s="309"/>
      <c r="E2" s="73">
        <v>43101</v>
      </c>
      <c r="F2" s="41" t="s">
        <v>250</v>
      </c>
      <c r="G2" s="310">
        <v>43373</v>
      </c>
      <c r="H2" s="311"/>
      <c r="I2" s="70"/>
      <c r="J2" s="70"/>
      <c r="K2" s="70"/>
      <c r="L2" s="74"/>
    </row>
    <row r="3" spans="1:11" ht="23.25">
      <c r="A3" s="312" t="s">
        <v>59</v>
      </c>
      <c r="B3" s="312"/>
      <c r="C3" s="312"/>
      <c r="D3" s="312"/>
      <c r="E3" s="312"/>
      <c r="F3" s="312"/>
      <c r="G3" s="312"/>
      <c r="H3" s="312"/>
      <c r="I3" s="77" t="s">
        <v>305</v>
      </c>
      <c r="J3" s="78" t="s">
        <v>150</v>
      </c>
      <c r="K3" s="78" t="s">
        <v>151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80">
        <v>2</v>
      </c>
      <c r="J4" s="79" t="s">
        <v>284</v>
      </c>
      <c r="K4" s="79" t="s">
        <v>284</v>
      </c>
    </row>
    <row r="5" spans="1:11" ht="12.75">
      <c r="A5" s="301" t="s">
        <v>285</v>
      </c>
      <c r="B5" s="302"/>
      <c r="C5" s="302"/>
      <c r="D5" s="302"/>
      <c r="E5" s="302"/>
      <c r="F5" s="302"/>
      <c r="G5" s="302"/>
      <c r="H5" s="302"/>
      <c r="I5" s="42">
        <v>1</v>
      </c>
      <c r="J5" s="5">
        <v>399816000</v>
      </c>
      <c r="K5" s="43">
        <v>399816000</v>
      </c>
    </row>
    <row r="6" spans="1:11" ht="12.75">
      <c r="A6" s="301" t="s">
        <v>286</v>
      </c>
      <c r="B6" s="302"/>
      <c r="C6" s="302"/>
      <c r="D6" s="302"/>
      <c r="E6" s="302"/>
      <c r="F6" s="302"/>
      <c r="G6" s="302"/>
      <c r="H6" s="302"/>
      <c r="I6" s="42">
        <v>2</v>
      </c>
      <c r="J6" s="6">
        <v>0</v>
      </c>
      <c r="K6" s="44">
        <v>0</v>
      </c>
    </row>
    <row r="7" spans="1:11" ht="12.75">
      <c r="A7" s="301" t="s">
        <v>287</v>
      </c>
      <c r="B7" s="302"/>
      <c r="C7" s="302"/>
      <c r="D7" s="302"/>
      <c r="E7" s="302"/>
      <c r="F7" s="302"/>
      <c r="G7" s="302"/>
      <c r="H7" s="302"/>
      <c r="I7" s="42">
        <v>3</v>
      </c>
      <c r="J7" s="6">
        <v>19990800</v>
      </c>
      <c r="K7" s="44">
        <v>19990800</v>
      </c>
    </row>
    <row r="8" spans="1:11" ht="12.75">
      <c r="A8" s="301" t="s">
        <v>288</v>
      </c>
      <c r="B8" s="302"/>
      <c r="C8" s="302"/>
      <c r="D8" s="302"/>
      <c r="E8" s="302"/>
      <c r="F8" s="302"/>
      <c r="G8" s="302"/>
      <c r="H8" s="302"/>
      <c r="I8" s="42">
        <v>4</v>
      </c>
      <c r="J8" s="6">
        <v>33286274</v>
      </c>
      <c r="K8" s="44">
        <v>41385868</v>
      </c>
    </row>
    <row r="9" spans="1:11" ht="12.75">
      <c r="A9" s="301" t="s">
        <v>289</v>
      </c>
      <c r="B9" s="302"/>
      <c r="C9" s="302"/>
      <c r="D9" s="302"/>
      <c r="E9" s="302"/>
      <c r="F9" s="302"/>
      <c r="G9" s="302"/>
      <c r="H9" s="302"/>
      <c r="I9" s="42">
        <v>5</v>
      </c>
      <c r="J9" s="131">
        <v>27397104</v>
      </c>
      <c r="K9" s="44">
        <v>39413816</v>
      </c>
    </row>
    <row r="10" spans="1:11" ht="12.75">
      <c r="A10" s="301" t="s">
        <v>290</v>
      </c>
      <c r="B10" s="302"/>
      <c r="C10" s="302"/>
      <c r="D10" s="302"/>
      <c r="E10" s="302"/>
      <c r="F10" s="302"/>
      <c r="G10" s="302"/>
      <c r="H10" s="302"/>
      <c r="I10" s="42">
        <v>6</v>
      </c>
      <c r="J10" s="6">
        <v>0</v>
      </c>
      <c r="K10" s="44">
        <v>0</v>
      </c>
    </row>
    <row r="11" spans="1:11" ht="12.75">
      <c r="A11" s="301" t="s">
        <v>291</v>
      </c>
      <c r="B11" s="302"/>
      <c r="C11" s="302"/>
      <c r="D11" s="302"/>
      <c r="E11" s="302"/>
      <c r="F11" s="302"/>
      <c r="G11" s="302"/>
      <c r="H11" s="302"/>
      <c r="I11" s="42">
        <v>7</v>
      </c>
      <c r="J11" s="6">
        <v>0</v>
      </c>
      <c r="K11" s="44">
        <v>0</v>
      </c>
    </row>
    <row r="12" spans="1:11" ht="12.75">
      <c r="A12" s="301" t="s">
        <v>292</v>
      </c>
      <c r="B12" s="302"/>
      <c r="C12" s="302"/>
      <c r="D12" s="302"/>
      <c r="E12" s="302"/>
      <c r="F12" s="302"/>
      <c r="G12" s="302"/>
      <c r="H12" s="302"/>
      <c r="I12" s="42">
        <v>8</v>
      </c>
      <c r="J12" s="6">
        <v>0</v>
      </c>
      <c r="K12" s="44">
        <v>0</v>
      </c>
    </row>
    <row r="13" spans="1:11" ht="12.75">
      <c r="A13" s="301" t="s">
        <v>293</v>
      </c>
      <c r="B13" s="302"/>
      <c r="C13" s="302"/>
      <c r="D13" s="302"/>
      <c r="E13" s="302"/>
      <c r="F13" s="302"/>
      <c r="G13" s="302"/>
      <c r="H13" s="302"/>
      <c r="I13" s="42">
        <v>9</v>
      </c>
      <c r="J13" s="6">
        <v>0</v>
      </c>
      <c r="K13" s="44">
        <v>0</v>
      </c>
    </row>
    <row r="14" spans="1:11" ht="12.75">
      <c r="A14" s="303" t="s">
        <v>294</v>
      </c>
      <c r="B14" s="304"/>
      <c r="C14" s="304"/>
      <c r="D14" s="304"/>
      <c r="E14" s="304"/>
      <c r="F14" s="304"/>
      <c r="G14" s="304"/>
      <c r="H14" s="304"/>
      <c r="I14" s="42">
        <v>10</v>
      </c>
      <c r="J14" s="51">
        <v>480490178</v>
      </c>
      <c r="K14" s="75">
        <f>SUM(K5:K13)</f>
        <v>500606484</v>
      </c>
    </row>
    <row r="15" spans="1:11" ht="12.75">
      <c r="A15" s="301" t="s">
        <v>295</v>
      </c>
      <c r="B15" s="302"/>
      <c r="C15" s="302"/>
      <c r="D15" s="302"/>
      <c r="E15" s="302"/>
      <c r="F15" s="302"/>
      <c r="G15" s="302"/>
      <c r="H15" s="302"/>
      <c r="I15" s="42">
        <v>11</v>
      </c>
      <c r="J15" s="6">
        <v>0</v>
      </c>
      <c r="K15" s="44">
        <v>0</v>
      </c>
    </row>
    <row r="16" spans="1:11" ht="12.75">
      <c r="A16" s="301" t="s">
        <v>296</v>
      </c>
      <c r="B16" s="302"/>
      <c r="C16" s="302"/>
      <c r="D16" s="302"/>
      <c r="E16" s="302"/>
      <c r="F16" s="302"/>
      <c r="G16" s="302"/>
      <c r="H16" s="302"/>
      <c r="I16" s="42">
        <v>12</v>
      </c>
      <c r="J16" s="6">
        <v>0</v>
      </c>
      <c r="K16" s="44">
        <v>0</v>
      </c>
    </row>
    <row r="17" spans="1:11" ht="12.75">
      <c r="A17" s="301" t="s">
        <v>297</v>
      </c>
      <c r="B17" s="302"/>
      <c r="C17" s="302"/>
      <c r="D17" s="302"/>
      <c r="E17" s="302"/>
      <c r="F17" s="302"/>
      <c r="G17" s="302"/>
      <c r="H17" s="302"/>
      <c r="I17" s="42">
        <v>13</v>
      </c>
      <c r="J17" s="6">
        <v>0</v>
      </c>
      <c r="K17" s="44">
        <v>0</v>
      </c>
    </row>
    <row r="18" spans="1:11" ht="12.75">
      <c r="A18" s="301" t="s">
        <v>298</v>
      </c>
      <c r="B18" s="302"/>
      <c r="C18" s="302"/>
      <c r="D18" s="302"/>
      <c r="E18" s="302"/>
      <c r="F18" s="302"/>
      <c r="G18" s="302"/>
      <c r="H18" s="302"/>
      <c r="I18" s="42">
        <v>14</v>
      </c>
      <c r="J18" s="6">
        <v>0</v>
      </c>
      <c r="K18" s="44">
        <v>0</v>
      </c>
    </row>
    <row r="19" spans="1:11" ht="12.75">
      <c r="A19" s="301" t="s">
        <v>299</v>
      </c>
      <c r="B19" s="302"/>
      <c r="C19" s="302"/>
      <c r="D19" s="302"/>
      <c r="E19" s="302"/>
      <c r="F19" s="302"/>
      <c r="G19" s="302"/>
      <c r="H19" s="302"/>
      <c r="I19" s="42">
        <v>15</v>
      </c>
      <c r="J19" s="6">
        <v>0</v>
      </c>
      <c r="K19" s="44">
        <v>0</v>
      </c>
    </row>
    <row r="20" spans="1:11" ht="12.75">
      <c r="A20" s="301" t="s">
        <v>300</v>
      </c>
      <c r="B20" s="302"/>
      <c r="C20" s="302"/>
      <c r="D20" s="302"/>
      <c r="E20" s="302"/>
      <c r="F20" s="302"/>
      <c r="G20" s="302"/>
      <c r="H20" s="302"/>
      <c r="I20" s="42">
        <v>16</v>
      </c>
      <c r="J20" s="6">
        <v>0</v>
      </c>
      <c r="K20" s="44">
        <v>0</v>
      </c>
    </row>
    <row r="21" spans="1:11" ht="12.75">
      <c r="A21" s="303" t="s">
        <v>301</v>
      </c>
      <c r="B21" s="304"/>
      <c r="C21" s="304"/>
      <c r="D21" s="304"/>
      <c r="E21" s="304"/>
      <c r="F21" s="304"/>
      <c r="G21" s="304"/>
      <c r="H21" s="304"/>
      <c r="I21" s="42">
        <v>17</v>
      </c>
      <c r="J21" s="59">
        <v>0</v>
      </c>
      <c r="K21" s="76">
        <f>SUM(K15:K20)</f>
        <v>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8"/>
      <c r="K22" s="147"/>
    </row>
    <row r="23" spans="1:11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45">
        <v>18</v>
      </c>
      <c r="J23" s="43"/>
      <c r="K23" s="43"/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6">
        <v>19</v>
      </c>
      <c r="J24" s="76"/>
      <c r="K24" s="76"/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13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7:H7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A23:H23"/>
    <mergeCell ref="A24:H24"/>
    <mergeCell ref="A25:J25"/>
    <mergeCell ref="A1:J1"/>
    <mergeCell ref="A19:H19"/>
    <mergeCell ref="A20:H20"/>
    <mergeCell ref="A21:H21"/>
    <mergeCell ref="A22:J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5" sqref="D15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4" t="s">
        <v>280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5" t="s">
        <v>315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Tomasini</cp:lastModifiedBy>
  <cp:lastPrinted>2018-10-30T10:48:21Z</cp:lastPrinted>
  <dcterms:created xsi:type="dcterms:W3CDTF">2008-10-17T11:51:54Z</dcterms:created>
  <dcterms:modified xsi:type="dcterms:W3CDTF">2018-10-30T10:49:05Z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