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EXCHSRV1\Kontroling\SLUŽBA KONTROLINGA\IZVJEŠĆA O POSLOVANJU - MJESEČNA GODIŠNJA\Završni računi 2008 - 2017\2018 završno- korekcije revizora\ZA JAVNU OBJAVU\"/>
    </mc:Choice>
  </mc:AlternateContent>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J35" i="22"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T38" i="22"/>
  <c r="T57" i="22" s="1"/>
  <c r="V38" i="22"/>
  <c r="V57" i="22" s="1"/>
  <c r="H38" i="22"/>
  <c r="H57" i="22" s="1"/>
  <c r="U61" i="22" l="1"/>
  <c r="W61" i="22"/>
  <c r="W33" i="22"/>
  <c r="U33" i="22"/>
  <c r="W31" i="22"/>
  <c r="W32" i="22" s="1"/>
  <c r="U31" i="22"/>
  <c r="U32" i="22" s="1"/>
  <c r="W59" i="22"/>
  <c r="W39" i="22"/>
  <c r="U59" i="22"/>
  <c r="U60" i="22" s="1"/>
  <c r="W36" i="22"/>
  <c r="I10" i="22"/>
  <c r="I29" i="22" s="1"/>
  <c r="J10" i="22"/>
  <c r="J29" i="22" s="1"/>
  <c r="K10" i="22"/>
  <c r="K29" i="22" s="1"/>
  <c r="L10" i="22"/>
  <c r="L29" i="22" s="1"/>
  <c r="M10" i="22"/>
  <c r="M29" i="22" s="1"/>
  <c r="N10" i="22"/>
  <c r="N29" i="22" s="1"/>
  <c r="O10" i="22"/>
  <c r="O29" i="22" s="1"/>
  <c r="P10" i="22"/>
  <c r="P29" i="22" s="1"/>
  <c r="Q10" i="22"/>
  <c r="Q29" i="22" s="1"/>
  <c r="R10" i="22"/>
  <c r="R29" i="22" s="1"/>
  <c r="S10" i="22"/>
  <c r="S29" i="22" s="1"/>
  <c r="S35" i="22" s="1"/>
  <c r="T10" i="22"/>
  <c r="T29" i="22" s="1"/>
  <c r="U10" i="22"/>
  <c r="U29" i="22" s="1"/>
  <c r="V10" i="22"/>
  <c r="V29" i="22" s="1"/>
  <c r="W10" i="22"/>
  <c r="W29" i="22" s="1"/>
  <c r="H10" i="22"/>
  <c r="H29" i="22" s="1"/>
  <c r="I46" i="21"/>
  <c r="H46" i="21"/>
  <c r="I40" i="21"/>
  <c r="H40" i="21"/>
  <c r="W60" i="22" l="1"/>
  <c r="U35" i="22"/>
  <c r="I47" i="21"/>
  <c r="H47" i="21"/>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55" i="20" l="1"/>
  <c r="I24" i="20"/>
  <c r="I27" i="20" s="1"/>
  <c r="S38" i="22"/>
  <c r="S57" i="22" s="1"/>
  <c r="W35" i="22"/>
  <c r="W38" i="22" s="1"/>
  <c r="W57" i="22" s="1"/>
  <c r="U38" i="22"/>
  <c r="U57" i="22" s="1"/>
  <c r="I42" i="20"/>
  <c r="I34" i="21"/>
  <c r="I49" i="21" s="1"/>
  <c r="I51" i="21" s="1"/>
  <c r="H42" i="20"/>
  <c r="H57" i="20" s="1"/>
  <c r="H59" i="20" s="1"/>
  <c r="H34" i="21"/>
  <c r="H49" i="21" s="1"/>
  <c r="H51" i="21" s="1"/>
  <c r="I102" i="19"/>
  <c r="H102" i="19"/>
  <c r="I89" i="19"/>
  <c r="I99"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I88" i="19" s="1"/>
  <c r="I100" i="19" s="1"/>
  <c r="H65" i="19"/>
</calcChain>
</file>

<file path=xl/sharedStrings.xml><?xml version="1.0" encoding="utf-8"?>
<sst xmlns="http://schemas.openxmlformats.org/spreadsheetml/2006/main" count="513" uniqueCount="447">
  <si>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</si>
  <si>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</si>
  <si>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</si>
  <si>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</si>
  <si>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</si>
  <si>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</si>
  <si>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</si>
  <si>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</si>
  <si>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</si>
  <si>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</si>
  <si>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</si>
  <si>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</si>
  <si>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</si>
  <si>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</si>
  <si>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</si>
  <si>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</si>
  <si>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</si>
  <si>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</si>
  <si>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</si>
  <si>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</si>
  <si>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</si>
  <si>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</si>
  <si>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</si>
  <si>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</si>
  <si>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</si>
  <si>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</si>
  <si>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</si>
  <si>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</si>
  <si>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</si>
  <si>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</si>
  <si>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</si>
  <si>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</si>
  <si>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</si>
  <si>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</si>
  <si>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</si>
  <si>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</si>
  <si>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</si>
  <si>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</si>
  <si>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</si>
  <si>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</si>
  <si>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</si>
  <si>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</si>
  <si>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</si>
  <si>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</si>
  <si>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</si>
  <si>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</si>
  <si>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</si>
  <si>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</si>
  <si>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</si>
  <si>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</si>
  <si>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</si>
  <si>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</si>
  <si>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</si>
  <si>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</si>
  <si>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</si>
  <si>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</si>
  <si>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</si>
  <si>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</si>
  <si>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</si>
  <si>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</si>
  <si>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</si>
  <si>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</si>
  <si>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</si>
  <si>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</si>
  <si>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</si>
  <si>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</si>
  <si>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</si>
  <si>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</si>
  <si>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</si>
  <si>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</si>
  <si>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</si>
  <si>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</si>
  <si>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</si>
  <si>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</si>
  <si>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</si>
  <si>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</si>
  <si>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</si>
  <si>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</si>
  <si>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</si>
  <si>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</si>
  <si>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</si>
  <si>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</si>
  <si>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</si>
  <si>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</si>
  <si>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</si>
  <si>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</si>
  <si>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</si>
  <si>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</si>
  <si>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</si>
  <si>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</si>
  <si>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</si>
  <si>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</si>
  <si>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</si>
  <si>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</si>
  <si>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</si>
  <si>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</si>
  <si>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</si>
  <si>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</si>
  <si>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</si>
  <si>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</si>
  <si>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</si>
  <si>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</si>
  <si>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</si>
  <si>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</si>
  <si>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</si>
  <si>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</si>
  <si>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</si>
  <si>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</si>
  <si>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</si>
  <si>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</si>
  <si>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</si>
  <si>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</si>
  <si>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</si>
  <si>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</si>
  <si>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</si>
  <si>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</si>
  <si>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</si>
  <si>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</si>
  <si>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</si>
  <si>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</si>
  <si>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</si>
  <si>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</si>
  <si>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</si>
  <si>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</si>
  <si>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</si>
  <si>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</si>
  <si>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</si>
  <si>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</si>
  <si>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</si>
  <si>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</si>
  <si>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</si>
  <si>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</si>
  <si>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</si>
  <si>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</si>
  <si>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</si>
  <si>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</si>
  <si>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</si>
  <si>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</si>
  <si>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</si>
  <si>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</si>
  <si>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</si>
  <si>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</si>
  <si>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</si>
  <si>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</si>
  <si>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</si>
  <si>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</si>
  <si>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</si>
  <si>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</si>
  <si>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</si>
  <si>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</si>
  <si>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</si>
  <si>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</si>
  <si>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</si>
  <si>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</si>
  <si>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</si>
  <si>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</si>
  <si>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</si>
  <si>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</si>
  <si>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</si>
  <si>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</si>
  <si>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</si>
  <si>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</si>
  <si>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</si>
  <si>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</si>
  <si>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</si>
  <si>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</si>
  <si>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</si>
  <si>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</si>
  <si>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</si>
  <si>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</si>
  <si>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</si>
  <si>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</si>
  <si>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</si>
  <si>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</si>
  <si>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</si>
  <si>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</si>
  <si>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</si>
  <si>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</si>
  <si>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</si>
  <si>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</si>
  <si>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</si>
  <si>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</si>
  <si>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</si>
  <si>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</si>
  <si>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</si>
  <si>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</si>
  <si>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</si>
  <si>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</si>
  <si>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</si>
  <si>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</si>
  <si>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</si>
  <si>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</si>
  <si>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</si>
  <si>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</si>
  <si>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</si>
  <si>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</si>
  <si>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</si>
  <si>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</si>
  <si>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</si>
  <si>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</si>
  <si>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</si>
  <si>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</si>
  <si>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</si>
  <si>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</si>
  <si>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</si>
  <si>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</si>
  <si>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</si>
  <si>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</si>
  <si>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</si>
  <si>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</si>
  <si>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</si>
  <si>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</si>
  <si>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</si>
  <si>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</si>
  <si>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</si>
  <si>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</si>
  <si>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</si>
  <si>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</si>
  <si>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</si>
  <si>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</si>
  <si>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</si>
  <si>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</si>
  <si>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</si>
  <si>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</si>
  <si>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</si>
  <si>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</si>
  <si>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</si>
  <si>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</si>
  <si>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</si>
  <si>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</si>
  <si>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</si>
  <si>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</si>
  <si>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</si>
  <si>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</si>
  <si>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</si>
  <si>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</si>
  <si>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</si>
  <si>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</si>
  <si>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</si>
  <si>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</si>
  <si>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</si>
  <si>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</si>
  <si>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</si>
  <si>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</si>
  <si>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</si>
  <si>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</si>
  <si>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</si>
  <si>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</si>
  <si>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</si>
  <si>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</si>
  <si>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</si>
  <si>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</si>
  <si>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</si>
  <si>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</si>
  <si>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</si>
  <si>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</si>
  <si>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</si>
  <si>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</si>
  <si>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</si>
  <si>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</si>
  <si>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</si>
  <si>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</si>
  <si>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</si>
  <si>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</si>
  <si>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</si>
  <si>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</si>
  <si>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</si>
  <si>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</si>
  <si>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</si>
  <si>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</si>
  <si>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</si>
  <si>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</si>
  <si>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</si>
  <si>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</si>
  <si>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</si>
  <si>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</si>
  <si>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</si>
  <si>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</si>
  <si>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</si>
  <si>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</si>
  <si>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</si>
  <si>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</si>
  <si>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</si>
  <si>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</si>
  <si>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</si>
  <si>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</si>
  <si>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</si>
  <si>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</si>
  <si>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</si>
  <si>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</si>
  <si>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</si>
  <si>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</si>
  <si>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</si>
  <si>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</si>
  <si>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</si>
  <si>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</si>
  <si>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</si>
  <si>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</si>
  <si>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</si>
  <si>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</si>
  <si>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</si>
  <si>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</si>
  <si>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</si>
  <si>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</si>
  <si>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</si>
  <si>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</si>
  <si>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</si>
  <si>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</si>
  <si>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</si>
  <si>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</si>
  <si>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</si>
  <si>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</si>
  <si>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</si>
  <si>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</si>
  <si>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</si>
  <si>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</si>
  <si>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</si>
  <si>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</si>
  <si>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</si>
  <si>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</si>
  <si>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</si>
  <si>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</si>
  <si>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</si>
  <si>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</si>
  <si>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</si>
  <si>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</si>
  <si>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</si>
  <si>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</si>
  <si>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</si>
  <si>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</si>
  <si>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</si>
  <si>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</si>
  <si>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</si>
  <si>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</si>
  <si>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</si>
  <si>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</si>
  <si>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</si>
  <si>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</si>
  <si>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</si>
  <si>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</si>
  <si>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</si>
  <si>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</si>
  <si>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</si>
  <si>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</si>
  <si>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</si>
  <si>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</si>
  <si>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</si>
  <si>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</si>
  <si>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</si>
  <si>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</si>
  <si>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</si>
  <si>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</si>
  <si>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</si>
  <si>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</si>
  <si>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</si>
  <si>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</si>
  <si>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</si>
  <si>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</si>
  <si>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</si>
  <si>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</si>
  <si>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</si>
  <si>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</si>
  <si>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</si>
  <si>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</si>
  <si>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</si>
  <si>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</si>
  <si>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</si>
  <si>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</si>
  <si>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</si>
  <si>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</si>
  <si>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</si>
  <si>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</si>
  <si>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</si>
  <si>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</si>
  <si>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</si>
  <si>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</si>
  <si>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</si>
  <si>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</si>
  <si>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</si>
  <si>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</si>
  <si>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</si>
  <si>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</si>
  <si>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</si>
  <si>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</si>
  <si>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</si>
  <si>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</si>
  <si>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</si>
  <si>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</si>
  <si>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</si>
  <si>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</si>
  <si>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</si>
  <si>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</si>
  <si>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</si>
  <si>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</si>
  <si>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</si>
  <si>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</si>
  <si>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</si>
  <si>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</si>
  <si>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</si>
  <si>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</si>
  <si>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</si>
  <si>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</si>
  <si>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</si>
  <si>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</si>
  <si>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</si>
  <si>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</si>
  <si>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</si>
  <si>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</si>
  <si>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</si>
  <si>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</si>
  <si>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</si>
  <si>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</si>
  <si>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</si>
  <si>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</si>
  <si>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</si>
  <si>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</si>
  <si>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</si>
  <si>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</si>
  <si>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</si>
  <si>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</si>
  <si>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</si>
  <si>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</si>
  <si>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</si>
  <si>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</si>
  <si>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</si>
  <si>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</si>
  <si>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</si>
  <si>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</si>
  <si>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´03267628</t>
  </si>
  <si>
    <t>´040002541</t>
  </si>
  <si>
    <t>17195049659</t>
  </si>
  <si>
    <t>7478000090X86WBQ6C10</t>
  </si>
  <si>
    <t>Adriatic Croatia International Club, za djelatnost marina d.d. (ACI d.d.)</t>
  </si>
  <si>
    <t>Rijeka</t>
  </si>
  <si>
    <t>Rudolfa Strohala 2</t>
  </si>
  <si>
    <t>suzana.kostelac@aci-club.hr</t>
  </si>
  <si>
    <t>www.aci-marinas.com</t>
  </si>
  <si>
    <t>stanje na dan 31.12.2018.</t>
  </si>
  <si>
    <t>u razdoblju 01.01.2018. do 31.12.2018.</t>
  </si>
  <si>
    <t>Suzana Kostelac</t>
  </si>
  <si>
    <t>051/271-288</t>
  </si>
  <si>
    <t>BDO Croatia d.o.o.</t>
  </si>
  <si>
    <t>Ivan Štimac</t>
  </si>
  <si>
    <t>HR</t>
  </si>
  <si>
    <t>Obveznik: Adriatic Croatia International Club, za djelatnost marina d.d. (ACI d.d.)</t>
  </si>
  <si>
    <r>
      <t xml:space="preserve">                   BILJEŠKE UZ GODIŠNJE FINANCIJSKE IZVJEŠTAJE (GFI)
Naziv izdavatelja:   Adriatic Croatia International Club, za djelatnost marina d.d. (ACI d.d.)
OIB:   17195049659
Izvještajno razdoblje: 2018. godina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priložene su u revizorskom izvješću Društva ACI d.d., zajedno sa mišljenjem revizora.</t>
    </r>
    <r>
      <rPr>
        <sz val="10"/>
        <color rgb="FFFF0000"/>
        <rFont val="Arial"/>
        <family val="2"/>
        <charset val="238"/>
      </rPr>
      <t xml:space="preserve"> </t>
    </r>
    <r>
      <rPr>
        <sz val="10"/>
        <color theme="1"/>
        <rFont val="Arial"/>
        <family val="2"/>
        <charset val="238"/>
      </rPr>
      <t xml:space="preserve">Godišnje izvješće je dostupno na stranici https://www.aci-marinas.com/financijska-izvjesca/  </t>
    </r>
  </si>
  <si>
    <t>1181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</si>
</sst>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theme="1"/>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J71"/>
  <sheetViews>
    <sheetView tabSelected="1" zoomScaleNormal="100" workbookViewId="0">
      <selection activeCell="N10" sqref="N10"/>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409</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410</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428</v>
      </c>
      <c r="D10" s="151"/>
      <c r="E10" s="84"/>
      <c r="F10" s="173" t="s">
        <v>411</v>
      </c>
      <c r="G10" s="174"/>
      <c r="H10" s="132" t="s">
        <v>443</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429</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430</v>
      </c>
      <c r="D14" s="151"/>
      <c r="E14" s="155"/>
      <c r="F14" s="140"/>
      <c r="G14" s="98" t="s">
        <v>412</v>
      </c>
      <c r="H14" s="132" t="s">
        <v>431</v>
      </c>
      <c r="I14" s="133"/>
      <c r="J14" s="95"/>
    </row>
    <row r="15" spans="1:10" ht="14.45" customHeight="1" x14ac:dyDescent="0.2">
      <c r="A15" s="84"/>
      <c r="B15" s="85"/>
      <c r="C15" s="82"/>
      <c r="D15" s="82"/>
      <c r="E15" s="120"/>
      <c r="F15" s="120"/>
      <c r="G15" s="120"/>
      <c r="H15" s="120"/>
      <c r="I15" s="82"/>
      <c r="J15" s="35"/>
    </row>
    <row r="16" spans="1:10" ht="13.15" customHeight="1" x14ac:dyDescent="0.2">
      <c r="A16" s="122" t="s">
        <v>413</v>
      </c>
      <c r="B16" s="149"/>
      <c r="C16" s="150" t="s">
        <v>446</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432</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51000</v>
      </c>
      <c r="D20" s="133"/>
      <c r="E20" s="120"/>
      <c r="F20" s="120"/>
      <c r="G20" s="124" t="s">
        <v>433</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434</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435</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436</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370</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415</v>
      </c>
      <c r="D30" s="134" t="s">
        <v>414</v>
      </c>
      <c r="E30" s="135"/>
      <c r="F30" s="135"/>
      <c r="G30" s="135"/>
      <c r="H30" s="104" t="s">
        <v>415</v>
      </c>
      <c r="I30" s="105" t="s">
        <v>416</v>
      </c>
      <c r="J30" s="106"/>
    </row>
    <row r="31" spans="1:10" x14ac:dyDescent="0.2">
      <c r="A31" s="138"/>
      <c r="B31" s="139"/>
      <c r="C31" s="37"/>
      <c r="D31" s="94"/>
      <c r="E31" s="140"/>
      <c r="F31" s="140"/>
      <c r="G31" s="140"/>
      <c r="H31" s="140"/>
      <c r="I31" s="141"/>
      <c r="J31" s="142"/>
    </row>
    <row r="32" spans="1:10" x14ac:dyDescent="0.2">
      <c r="A32" s="138" t="s">
        <v>407</v>
      </c>
      <c r="B32" s="139"/>
      <c r="C32" s="62" t="s">
        <v>419</v>
      </c>
      <c r="D32" s="134" t="s">
        <v>417</v>
      </c>
      <c r="E32" s="135"/>
      <c r="F32" s="135"/>
      <c r="G32" s="135"/>
      <c r="H32" s="107" t="s">
        <v>418</v>
      </c>
      <c r="I32" s="108" t="s">
        <v>419</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420</v>
      </c>
    </row>
    <row r="48" spans="1:10" ht="14.25" x14ac:dyDescent="0.2">
      <c r="A48" s="39"/>
      <c r="B48" s="97"/>
      <c r="C48" s="97"/>
      <c r="D48" s="82"/>
      <c r="E48" s="120"/>
      <c r="F48" s="120"/>
      <c r="G48" s="119"/>
      <c r="H48" s="119"/>
      <c r="I48" s="82"/>
      <c r="J48" s="110" t="s">
        <v>421</v>
      </c>
    </row>
    <row r="49" spans="1:10" ht="14.45" customHeight="1" x14ac:dyDescent="0.2">
      <c r="A49" s="122" t="s">
        <v>400</v>
      </c>
      <c r="B49" s="123"/>
      <c r="C49" s="132" t="s">
        <v>421</v>
      </c>
      <c r="D49" s="133"/>
      <c r="E49" s="130" t="s">
        <v>422</v>
      </c>
      <c r="F49" s="131"/>
      <c r="G49" s="124"/>
      <c r="H49" s="125"/>
      <c r="I49" s="125"/>
      <c r="J49" s="126"/>
    </row>
    <row r="50" spans="1:10" ht="14.25" x14ac:dyDescent="0.2">
      <c r="A50" s="39"/>
      <c r="B50" s="97"/>
      <c r="C50" s="119"/>
      <c r="D50" s="119"/>
      <c r="E50" s="120"/>
      <c r="F50" s="120"/>
      <c r="G50" s="121" t="s">
        <v>423</v>
      </c>
      <c r="H50" s="121"/>
      <c r="I50" s="121"/>
      <c r="J50" s="40"/>
    </row>
    <row r="51" spans="1:10" ht="13.9" customHeight="1" x14ac:dyDescent="0.2">
      <c r="A51" s="122" t="s">
        <v>401</v>
      </c>
      <c r="B51" s="123"/>
      <c r="C51" s="124" t="s">
        <v>439</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440</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435</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424</v>
      </c>
      <c r="B57" s="123"/>
      <c r="C57" s="175" t="s">
        <v>441</v>
      </c>
      <c r="D57" s="176"/>
      <c r="E57" s="176"/>
      <c r="F57" s="176"/>
      <c r="G57" s="176"/>
      <c r="H57" s="176"/>
      <c r="I57" s="176"/>
      <c r="J57" s="177"/>
    </row>
    <row r="58" spans="1:10" ht="14.45" customHeight="1" x14ac:dyDescent="0.2">
      <c r="A58" s="33"/>
      <c r="B58" s="82"/>
      <c r="C58" s="121" t="s">
        <v>425</v>
      </c>
      <c r="D58" s="121"/>
      <c r="E58" s="121"/>
      <c r="F58" s="121"/>
      <c r="G58" s="82"/>
      <c r="H58" s="82"/>
      <c r="I58" s="82"/>
      <c r="J58" s="35"/>
    </row>
    <row r="59" spans="1:10" ht="14.25" x14ac:dyDescent="0.2">
      <c r="A59" s="122" t="s">
        <v>426</v>
      </c>
      <c r="B59" s="123"/>
      <c r="C59" s="175" t="s">
        <v>442</v>
      </c>
      <c r="D59" s="176"/>
      <c r="E59" s="176"/>
      <c r="F59" s="176"/>
      <c r="G59" s="176"/>
      <c r="H59" s="176"/>
      <c r="I59" s="176"/>
      <c r="J59" s="177"/>
    </row>
    <row r="60" spans="1:10" ht="14.45" customHeight="1" x14ac:dyDescent="0.2">
      <c r="A60" s="41"/>
      <c r="B60" s="42"/>
      <c r="C60" s="178" t="s">
        <v>427</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I132"/>
  <sheetViews>
    <sheetView view="pageBreakPreview" zoomScale="110" zoomScaleNormal="100" zoomScaleSheetLayoutView="110" workbookViewId="0">
      <selection activeCell="O80" sqref="O8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437</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444</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446567458</v>
      </c>
      <c r="I9" s="59">
        <f>I10+I17+I27+I38+I43</f>
        <v>521566495</v>
      </c>
    </row>
    <row r="10" spans="1:9" ht="12.75" customHeight="1" x14ac:dyDescent="0.2">
      <c r="A10" s="184" t="s">
        <v>6</v>
      </c>
      <c r="B10" s="185"/>
      <c r="C10" s="185"/>
      <c r="D10" s="185"/>
      <c r="E10" s="185"/>
      <c r="F10" s="186"/>
      <c r="G10" s="17">
        <v>3</v>
      </c>
      <c r="H10" s="59">
        <f>H11+H12+H13+H14+H15+H16</f>
        <v>25117631</v>
      </c>
      <c r="I10" s="59">
        <f>I11+I12+I13+I14+I15+I16</f>
        <v>21632941</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24271041</v>
      </c>
      <c r="I12" s="58">
        <v>21079801</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229500</v>
      </c>
    </row>
    <row r="15" spans="1:9" ht="12.75" customHeight="1" x14ac:dyDescent="0.2">
      <c r="A15" s="189" t="s">
        <v>11</v>
      </c>
      <c r="B15" s="190"/>
      <c r="C15" s="190"/>
      <c r="D15" s="190"/>
      <c r="E15" s="190"/>
      <c r="F15" s="191"/>
      <c r="G15" s="16">
        <v>8</v>
      </c>
      <c r="H15" s="58">
        <v>846590</v>
      </c>
      <c r="I15" s="58">
        <v>323640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420151078</v>
      </c>
      <c r="I17" s="59">
        <f>I18+I19+I20+I21+I22+I23+I24+I25+I26</f>
        <v>499168717</v>
      </c>
    </row>
    <row r="18" spans="1:9" ht="12.75" customHeight="1" x14ac:dyDescent="0.2">
      <c r="A18" s="189" t="s">
        <v>14</v>
      </c>
      <c r="B18" s="190"/>
      <c r="C18" s="190"/>
      <c r="D18" s="190"/>
      <c r="E18" s="190"/>
      <c r="F18" s="191"/>
      <c r="G18" s="16">
        <v>11</v>
      </c>
      <c r="H18" s="58">
        <v>19013578</v>
      </c>
      <c r="I18" s="58">
        <v>21833378</v>
      </c>
    </row>
    <row r="19" spans="1:9" ht="12.75" customHeight="1" x14ac:dyDescent="0.2">
      <c r="A19" s="189" t="s">
        <v>15</v>
      </c>
      <c r="B19" s="190"/>
      <c r="C19" s="190"/>
      <c r="D19" s="190"/>
      <c r="E19" s="190"/>
      <c r="F19" s="191"/>
      <c r="G19" s="16">
        <v>12</v>
      </c>
      <c r="H19" s="58">
        <v>222522947</v>
      </c>
      <c r="I19" s="58">
        <v>197967079</v>
      </c>
    </row>
    <row r="20" spans="1:9" ht="12.75" customHeight="1" x14ac:dyDescent="0.2">
      <c r="A20" s="189" t="s">
        <v>16</v>
      </c>
      <c r="B20" s="190"/>
      <c r="C20" s="190"/>
      <c r="D20" s="190"/>
      <c r="E20" s="190"/>
      <c r="F20" s="191"/>
      <c r="G20" s="16">
        <v>13</v>
      </c>
      <c r="H20" s="58">
        <v>45313899</v>
      </c>
      <c r="I20" s="58">
        <v>41226373</v>
      </c>
    </row>
    <row r="21" spans="1:9" ht="12.75" customHeight="1" x14ac:dyDescent="0.2">
      <c r="A21" s="189" t="s">
        <v>17</v>
      </c>
      <c r="B21" s="190"/>
      <c r="C21" s="190"/>
      <c r="D21" s="190"/>
      <c r="E21" s="190"/>
      <c r="F21" s="191"/>
      <c r="G21" s="16">
        <v>14</v>
      </c>
      <c r="H21" s="58">
        <v>19332478</v>
      </c>
      <c r="I21" s="58">
        <v>17283539</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4026856</v>
      </c>
      <c r="I23" s="58">
        <v>794577</v>
      </c>
    </row>
    <row r="24" spans="1:9" ht="12.75" customHeight="1" x14ac:dyDescent="0.2">
      <c r="A24" s="189" t="s">
        <v>20</v>
      </c>
      <c r="B24" s="190"/>
      <c r="C24" s="190"/>
      <c r="D24" s="190"/>
      <c r="E24" s="190"/>
      <c r="F24" s="191"/>
      <c r="G24" s="16">
        <v>17</v>
      </c>
      <c r="H24" s="58">
        <v>47949571</v>
      </c>
      <c r="I24" s="58">
        <v>163667247</v>
      </c>
    </row>
    <row r="25" spans="1:9" ht="12.75" customHeight="1" x14ac:dyDescent="0.2">
      <c r="A25" s="189" t="s">
        <v>21</v>
      </c>
      <c r="B25" s="190"/>
      <c r="C25" s="190"/>
      <c r="D25" s="190"/>
      <c r="E25" s="190"/>
      <c r="F25" s="191"/>
      <c r="G25" s="16">
        <v>18</v>
      </c>
      <c r="H25" s="58">
        <v>539428</v>
      </c>
      <c r="I25" s="58">
        <v>527407</v>
      </c>
    </row>
    <row r="26" spans="1:9" ht="12.75" customHeight="1" x14ac:dyDescent="0.2">
      <c r="A26" s="189" t="s">
        <v>22</v>
      </c>
      <c r="B26" s="190"/>
      <c r="C26" s="190"/>
      <c r="D26" s="190"/>
      <c r="E26" s="190"/>
      <c r="F26" s="191"/>
      <c r="G26" s="16">
        <v>19</v>
      </c>
      <c r="H26" s="58">
        <v>61452321</v>
      </c>
      <c r="I26" s="58">
        <v>55869117</v>
      </c>
    </row>
    <row r="27" spans="1:9" ht="12.75" customHeight="1" x14ac:dyDescent="0.2">
      <c r="A27" s="184" t="s">
        <v>23</v>
      </c>
      <c r="B27" s="185"/>
      <c r="C27" s="185"/>
      <c r="D27" s="185"/>
      <c r="E27" s="185"/>
      <c r="F27" s="186"/>
      <c r="G27" s="17">
        <v>20</v>
      </c>
      <c r="H27" s="59">
        <f>SUM(H28:H37)</f>
        <v>136976</v>
      </c>
      <c r="I27" s="59">
        <f>SUM(I28:I37)</f>
        <v>37733</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136976</v>
      </c>
      <c r="I35" s="58">
        <v>37733</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1161773</v>
      </c>
      <c r="I43" s="58">
        <v>727104</v>
      </c>
    </row>
    <row r="44" spans="1:9" ht="12.75" customHeight="1" x14ac:dyDescent="0.2">
      <c r="A44" s="192" t="s">
        <v>40</v>
      </c>
      <c r="B44" s="193"/>
      <c r="C44" s="193"/>
      <c r="D44" s="193"/>
      <c r="E44" s="193"/>
      <c r="F44" s="194"/>
      <c r="G44" s="17">
        <v>37</v>
      </c>
      <c r="H44" s="59">
        <f>H45+H53+H60+H70</f>
        <v>138015536</v>
      </c>
      <c r="I44" s="59">
        <f>I45+I53+I60+I70</f>
        <v>175834962</v>
      </c>
    </row>
    <row r="45" spans="1:9" ht="12.75" customHeight="1" x14ac:dyDescent="0.2">
      <c r="A45" s="184" t="s">
        <v>41</v>
      </c>
      <c r="B45" s="185"/>
      <c r="C45" s="185"/>
      <c r="D45" s="185"/>
      <c r="E45" s="185"/>
      <c r="F45" s="186"/>
      <c r="G45" s="17">
        <v>38</v>
      </c>
      <c r="H45" s="59">
        <f>SUM(H46:H52)</f>
        <v>916303</v>
      </c>
      <c r="I45" s="59">
        <f>SUM(I46:I52)</f>
        <v>1276652</v>
      </c>
    </row>
    <row r="46" spans="1:9" ht="12.75" customHeight="1" x14ac:dyDescent="0.2">
      <c r="A46" s="189" t="s">
        <v>42</v>
      </c>
      <c r="B46" s="190"/>
      <c r="C46" s="190"/>
      <c r="D46" s="190"/>
      <c r="E46" s="190"/>
      <c r="F46" s="191"/>
      <c r="G46" s="16">
        <v>39</v>
      </c>
      <c r="H46" s="58">
        <v>34393</v>
      </c>
      <c r="I46" s="58">
        <v>34392</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69511</v>
      </c>
      <c r="I49" s="58">
        <v>811608</v>
      </c>
    </row>
    <row r="50" spans="1:9" ht="12.75" customHeight="1" x14ac:dyDescent="0.2">
      <c r="A50" s="189" t="s">
        <v>46</v>
      </c>
      <c r="B50" s="190"/>
      <c r="C50" s="190"/>
      <c r="D50" s="190"/>
      <c r="E50" s="190"/>
      <c r="F50" s="191"/>
      <c r="G50" s="16">
        <v>43</v>
      </c>
      <c r="H50" s="58">
        <v>805399</v>
      </c>
      <c r="I50" s="58">
        <v>331556</v>
      </c>
    </row>
    <row r="51" spans="1:9" ht="12.75" customHeight="1" x14ac:dyDescent="0.2">
      <c r="A51" s="189" t="s">
        <v>47</v>
      </c>
      <c r="B51" s="190"/>
      <c r="C51" s="190"/>
      <c r="D51" s="190"/>
      <c r="E51" s="190"/>
      <c r="F51" s="191"/>
      <c r="G51" s="16">
        <v>44</v>
      </c>
      <c r="H51" s="58">
        <v>7000</v>
      </c>
      <c r="I51" s="58">
        <v>99096</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4894594</v>
      </c>
      <c r="I53" s="59">
        <f>SUM(I54:I59)</f>
        <v>12887700</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2851</v>
      </c>
      <c r="I55" s="58">
        <v>0</v>
      </c>
    </row>
    <row r="56" spans="1:9" ht="12.75" customHeight="1" x14ac:dyDescent="0.2">
      <c r="A56" s="189" t="s">
        <v>52</v>
      </c>
      <c r="B56" s="190"/>
      <c r="C56" s="190"/>
      <c r="D56" s="190"/>
      <c r="E56" s="190"/>
      <c r="F56" s="191"/>
      <c r="G56" s="16">
        <v>49</v>
      </c>
      <c r="H56" s="58">
        <v>2057449</v>
      </c>
      <c r="I56" s="58">
        <v>2433959</v>
      </c>
    </row>
    <row r="57" spans="1:9" ht="12.75" customHeight="1" x14ac:dyDescent="0.2">
      <c r="A57" s="189" t="s">
        <v>53</v>
      </c>
      <c r="B57" s="190"/>
      <c r="C57" s="190"/>
      <c r="D57" s="190"/>
      <c r="E57" s="190"/>
      <c r="F57" s="191"/>
      <c r="G57" s="16">
        <v>50</v>
      </c>
      <c r="H57" s="58">
        <v>7498</v>
      </c>
      <c r="I57" s="58">
        <v>100003</v>
      </c>
    </row>
    <row r="58" spans="1:9" ht="12.75" customHeight="1" x14ac:dyDescent="0.2">
      <c r="A58" s="189" t="s">
        <v>54</v>
      </c>
      <c r="B58" s="190"/>
      <c r="C58" s="190"/>
      <c r="D58" s="190"/>
      <c r="E58" s="190"/>
      <c r="F58" s="191"/>
      <c r="G58" s="16">
        <v>51</v>
      </c>
      <c r="H58" s="58">
        <v>2147672</v>
      </c>
      <c r="I58" s="58">
        <v>1924304</v>
      </c>
    </row>
    <row r="59" spans="1:9" ht="12.75" customHeight="1" x14ac:dyDescent="0.2">
      <c r="A59" s="189" t="s">
        <v>55</v>
      </c>
      <c r="B59" s="190"/>
      <c r="C59" s="190"/>
      <c r="D59" s="190"/>
      <c r="E59" s="190"/>
      <c r="F59" s="191"/>
      <c r="G59" s="16">
        <v>52</v>
      </c>
      <c r="H59" s="58">
        <v>679124</v>
      </c>
      <c r="I59" s="58">
        <v>8429434</v>
      </c>
    </row>
    <row r="60" spans="1:9" ht="12.75" customHeight="1" x14ac:dyDescent="0.2">
      <c r="A60" s="184" t="s">
        <v>56</v>
      </c>
      <c r="B60" s="185"/>
      <c r="C60" s="185"/>
      <c r="D60" s="185"/>
      <c r="E60" s="185"/>
      <c r="F60" s="186"/>
      <c r="G60" s="17">
        <v>53</v>
      </c>
      <c r="H60" s="59">
        <f>SUM(H61:H69)</f>
        <v>60199092</v>
      </c>
      <c r="I60" s="59">
        <f>SUM(I61:I69)</f>
        <v>39880098</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94992</v>
      </c>
      <c r="I64" s="58">
        <v>97082</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60104100</v>
      </c>
      <c r="I68" s="58">
        <v>39783016</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72005547</v>
      </c>
      <c r="I70" s="58">
        <v>121790512</v>
      </c>
    </row>
    <row r="71" spans="1:9" ht="12.75" customHeight="1" x14ac:dyDescent="0.2">
      <c r="A71" s="221" t="s">
        <v>60</v>
      </c>
      <c r="B71" s="222"/>
      <c r="C71" s="222"/>
      <c r="D71" s="222"/>
      <c r="E71" s="222"/>
      <c r="F71" s="223"/>
      <c r="G71" s="16">
        <v>64</v>
      </c>
      <c r="H71" s="58">
        <v>330715</v>
      </c>
      <c r="I71" s="58">
        <v>748335</v>
      </c>
    </row>
    <row r="72" spans="1:9" ht="12.75" customHeight="1" x14ac:dyDescent="0.2">
      <c r="A72" s="192" t="s">
        <v>61</v>
      </c>
      <c r="B72" s="193"/>
      <c r="C72" s="193"/>
      <c r="D72" s="193"/>
      <c r="E72" s="193"/>
      <c r="F72" s="194"/>
      <c r="G72" s="17">
        <v>65</v>
      </c>
      <c r="H72" s="59">
        <f>H8+H9+H44+H71</f>
        <v>584913709</v>
      </c>
      <c r="I72" s="59">
        <f>I8+I9+I44+I71</f>
        <v>698149792</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473343743</v>
      </c>
      <c r="I75" s="59">
        <f>I76+I77+I78+I84+I85+I89+I92+I95</f>
        <v>492149919</v>
      </c>
    </row>
    <row r="76" spans="1:9" ht="12.75" customHeight="1" x14ac:dyDescent="0.2">
      <c r="A76" s="188" t="s">
        <v>65</v>
      </c>
      <c r="B76" s="188"/>
      <c r="C76" s="188"/>
      <c r="D76" s="188"/>
      <c r="E76" s="188"/>
      <c r="F76" s="188"/>
      <c r="G76" s="16">
        <v>68</v>
      </c>
      <c r="H76" s="44">
        <v>399816000</v>
      </c>
      <c r="I76" s="44">
        <v>399816000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19990800</v>
      </c>
      <c r="I78" s="59">
        <f>SUM(I79:I83)</f>
        <v>19990800</v>
      </c>
    </row>
    <row r="79" spans="1:9" ht="12.75" customHeight="1" x14ac:dyDescent="0.2">
      <c r="A79" s="183" t="s">
        <v>68</v>
      </c>
      <c r="B79" s="183"/>
      <c r="C79" s="183"/>
      <c r="D79" s="183"/>
      <c r="E79" s="183"/>
      <c r="F79" s="183"/>
      <c r="G79" s="16">
        <v>71</v>
      </c>
      <c r="H79" s="44">
        <v>19990800</v>
      </c>
      <c r="I79" s="44">
        <v>19990800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33286274</v>
      </c>
      <c r="I89" s="59">
        <f>I90-I91</f>
        <v>41385868</v>
      </c>
    </row>
    <row r="90" spans="1:9" ht="12.75" customHeight="1" x14ac:dyDescent="0.2">
      <c r="A90" s="183" t="s">
        <v>79</v>
      </c>
      <c r="B90" s="183"/>
      <c r="C90" s="183"/>
      <c r="D90" s="183"/>
      <c r="E90" s="183"/>
      <c r="F90" s="183"/>
      <c r="G90" s="16">
        <v>82</v>
      </c>
      <c r="H90" s="44">
        <v>33286274</v>
      </c>
      <c r="I90" s="44">
        <v>41385868</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20250669</v>
      </c>
      <c r="I92" s="59">
        <f>I93-I94</f>
        <v>30957251</v>
      </c>
    </row>
    <row r="93" spans="1:9" ht="12.75" customHeight="1" x14ac:dyDescent="0.2">
      <c r="A93" s="183" t="s">
        <v>82</v>
      </c>
      <c r="B93" s="183"/>
      <c r="C93" s="183"/>
      <c r="D93" s="183"/>
      <c r="E93" s="183"/>
      <c r="F93" s="183"/>
      <c r="G93" s="16">
        <v>85</v>
      </c>
      <c r="H93" s="44">
        <v>20250669</v>
      </c>
      <c r="I93" s="44">
        <v>30957251</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3175088</v>
      </c>
      <c r="I96" s="59">
        <f>SUM(I97:I102)</f>
        <v>2981757</v>
      </c>
    </row>
    <row r="97" spans="1:9" ht="12.75" customHeight="1" x14ac:dyDescent="0.2">
      <c r="A97" s="183" t="s">
        <v>86</v>
      </c>
      <c r="B97" s="183"/>
      <c r="C97" s="183"/>
      <c r="D97" s="183"/>
      <c r="E97" s="183"/>
      <c r="F97" s="183"/>
      <c r="G97" s="16">
        <v>89</v>
      </c>
      <c r="H97" s="44">
        <v>484300</v>
      </c>
      <c r="I97" s="44">
        <v>510488</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1515000</v>
      </c>
      <c r="I99" s="44">
        <v>1515000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1175788</v>
      </c>
      <c r="I102" s="58">
        <v>956269</v>
      </c>
    </row>
    <row r="103" spans="1:9" ht="12.75" customHeight="1" x14ac:dyDescent="0.2">
      <c r="A103" s="187" t="s">
        <v>92</v>
      </c>
      <c r="B103" s="187"/>
      <c r="C103" s="187"/>
      <c r="D103" s="187"/>
      <c r="E103" s="187"/>
      <c r="F103" s="187"/>
      <c r="G103" s="17">
        <v>95</v>
      </c>
      <c r="H103" s="59">
        <f>SUM(H104:H114)</f>
        <v>21040068</v>
      </c>
      <c r="I103" s="59">
        <f>SUM(I104:I114)</f>
        <v>107558229</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89596498</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21040068</v>
      </c>
      <c r="I113" s="58">
        <v>17961731</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33764269</v>
      </c>
      <c r="I115" s="59">
        <f>SUM(I116:I129)</f>
        <v>43478771</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0</v>
      </c>
      <c r="I121" s="44">
        <v>10540765</v>
      </c>
    </row>
    <row r="122" spans="1:9" ht="12.75" customHeight="1" x14ac:dyDescent="0.2">
      <c r="A122" s="183" t="s">
        <v>99</v>
      </c>
      <c r="B122" s="183"/>
      <c r="C122" s="183"/>
      <c r="D122" s="183"/>
      <c r="E122" s="183"/>
      <c r="F122" s="183"/>
      <c r="G122" s="16">
        <v>114</v>
      </c>
      <c r="H122" s="44">
        <v>258505</v>
      </c>
      <c r="I122" s="44">
        <v>89865</v>
      </c>
    </row>
    <row r="123" spans="1:9" ht="12.75" customHeight="1" x14ac:dyDescent="0.2">
      <c r="A123" s="183" t="s">
        <v>100</v>
      </c>
      <c r="B123" s="183"/>
      <c r="C123" s="183"/>
      <c r="D123" s="183"/>
      <c r="E123" s="183"/>
      <c r="F123" s="183"/>
      <c r="G123" s="16">
        <v>115</v>
      </c>
      <c r="H123" s="44">
        <v>20148586</v>
      </c>
      <c r="I123" s="44">
        <v>10513167</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2504754</v>
      </c>
      <c r="I125" s="44">
        <v>2996889</v>
      </c>
    </row>
    <row r="126" spans="1:9" x14ac:dyDescent="0.2">
      <c r="A126" s="183" t="s">
        <v>106</v>
      </c>
      <c r="B126" s="183"/>
      <c r="C126" s="183"/>
      <c r="D126" s="183"/>
      <c r="E126" s="183"/>
      <c r="F126" s="183"/>
      <c r="G126" s="16">
        <v>118</v>
      </c>
      <c r="H126" s="44">
        <v>9468418</v>
      </c>
      <c r="I126" s="44">
        <v>11910805</v>
      </c>
    </row>
    <row r="127" spans="1:9" x14ac:dyDescent="0.2">
      <c r="A127" s="183" t="s">
        <v>107</v>
      </c>
      <c r="B127" s="183"/>
      <c r="C127" s="183"/>
      <c r="D127" s="183"/>
      <c r="E127" s="183"/>
      <c r="F127" s="183"/>
      <c r="G127" s="16">
        <v>119</v>
      </c>
      <c r="H127" s="44">
        <v>1245144</v>
      </c>
      <c r="I127" s="44">
        <v>1600614</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138862</v>
      </c>
      <c r="I129" s="58">
        <v>5826666</v>
      </c>
    </row>
    <row r="130" spans="1:9" ht="22.15" customHeight="1" x14ac:dyDescent="0.2">
      <c r="A130" s="219" t="s">
        <v>110</v>
      </c>
      <c r="B130" s="219"/>
      <c r="C130" s="219"/>
      <c r="D130" s="219"/>
      <c r="E130" s="219"/>
      <c r="F130" s="219"/>
      <c r="G130" s="16">
        <v>122</v>
      </c>
      <c r="H130" s="58">
        <v>53590541</v>
      </c>
      <c r="I130" s="58">
        <v>51981116</v>
      </c>
    </row>
    <row r="131" spans="1:9" x14ac:dyDescent="0.2">
      <c r="A131" s="187" t="s">
        <v>111</v>
      </c>
      <c r="B131" s="187"/>
      <c r="C131" s="187"/>
      <c r="D131" s="187"/>
      <c r="E131" s="187"/>
      <c r="F131" s="187"/>
      <c r="G131" s="17">
        <v>123</v>
      </c>
      <c r="H131" s="59">
        <f>H75+H96+H103+H115+H130</f>
        <v>584913709</v>
      </c>
      <c r="I131" s="59">
        <f>I75+I96+I103+I115+I130</f>
        <v>698149792</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I104"/>
  <sheetViews>
    <sheetView view="pageBreakPreview" topLeftCell="A76" zoomScale="110" zoomScaleNormal="100" zoomScaleSheetLayoutView="110" workbookViewId="0">
      <selection activeCell="P14" sqref="P1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438</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444</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190095052</v>
      </c>
      <c r="I7" s="63">
        <f>SUM(I8:I12)</f>
        <v>210912883</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184573247</v>
      </c>
      <c r="I9" s="58">
        <v>201415734</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5521805</v>
      </c>
      <c r="I12" s="58">
        <v>9497149</v>
      </c>
    </row>
    <row r="13" spans="1:9" x14ac:dyDescent="0.2">
      <c r="A13" s="187" t="s">
        <v>134</v>
      </c>
      <c r="B13" s="187"/>
      <c r="C13" s="187"/>
      <c r="D13" s="187"/>
      <c r="E13" s="187"/>
      <c r="F13" s="187"/>
      <c r="G13" s="17">
        <v>131</v>
      </c>
      <c r="H13" s="59">
        <f>H14+H15+H19+H23+H24+H25+H28+H35</f>
        <v>165254129</v>
      </c>
      <c r="I13" s="59">
        <f>I14+I15+I19+I23+I24+I25+I28+I35</f>
        <v>172165604</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41315462</v>
      </c>
      <c r="I15" s="59">
        <f>SUM(I16:I18)</f>
        <v>43691396</v>
      </c>
    </row>
    <row r="16" spans="1:9" x14ac:dyDescent="0.2">
      <c r="A16" s="234" t="s">
        <v>136</v>
      </c>
      <c r="B16" s="234"/>
      <c r="C16" s="234"/>
      <c r="D16" s="234"/>
      <c r="E16" s="234"/>
      <c r="F16" s="234"/>
      <c r="G16" s="16">
        <v>134</v>
      </c>
      <c r="H16" s="58">
        <v>9732681</v>
      </c>
      <c r="I16" s="58">
        <v>10030577</v>
      </c>
    </row>
    <row r="17" spans="1:9" x14ac:dyDescent="0.2">
      <c r="A17" s="234" t="s">
        <v>137</v>
      </c>
      <c r="B17" s="234"/>
      <c r="C17" s="234"/>
      <c r="D17" s="234"/>
      <c r="E17" s="234"/>
      <c r="F17" s="234"/>
      <c r="G17" s="16">
        <v>135</v>
      </c>
      <c r="H17" s="58">
        <v>47883</v>
      </c>
      <c r="I17" s="58">
        <v>20141</v>
      </c>
    </row>
    <row r="18" spans="1:9" x14ac:dyDescent="0.2">
      <c r="A18" s="234" t="s">
        <v>138</v>
      </c>
      <c r="B18" s="234"/>
      <c r="C18" s="234"/>
      <c r="D18" s="234"/>
      <c r="E18" s="234"/>
      <c r="F18" s="234"/>
      <c r="G18" s="16">
        <v>136</v>
      </c>
      <c r="H18" s="58">
        <v>31534898</v>
      </c>
      <c r="I18" s="58">
        <v>33640678</v>
      </c>
    </row>
    <row r="19" spans="1:9" x14ac:dyDescent="0.2">
      <c r="A19" s="243" t="s">
        <v>139</v>
      </c>
      <c r="B19" s="243"/>
      <c r="C19" s="243"/>
      <c r="D19" s="243"/>
      <c r="E19" s="243"/>
      <c r="F19" s="243"/>
      <c r="G19" s="17">
        <v>137</v>
      </c>
      <c r="H19" s="59">
        <f>SUM(H20:H22)</f>
        <v>49151110</v>
      </c>
      <c r="I19" s="59">
        <f>SUM(I20:I22)</f>
        <v>48773039</v>
      </c>
    </row>
    <row r="20" spans="1:9" x14ac:dyDescent="0.2">
      <c r="A20" s="234" t="s">
        <v>117</v>
      </c>
      <c r="B20" s="234"/>
      <c r="C20" s="234"/>
      <c r="D20" s="234"/>
      <c r="E20" s="234"/>
      <c r="F20" s="234"/>
      <c r="G20" s="16">
        <v>138</v>
      </c>
      <c r="H20" s="58">
        <v>29976474</v>
      </c>
      <c r="I20" s="58">
        <v>30049566</v>
      </c>
    </row>
    <row r="21" spans="1:9" x14ac:dyDescent="0.2">
      <c r="A21" s="234" t="s">
        <v>118</v>
      </c>
      <c r="B21" s="234"/>
      <c r="C21" s="234"/>
      <c r="D21" s="234"/>
      <c r="E21" s="234"/>
      <c r="F21" s="234"/>
      <c r="G21" s="16">
        <v>139</v>
      </c>
      <c r="H21" s="58">
        <v>11962256</v>
      </c>
      <c r="I21" s="58">
        <v>11563798</v>
      </c>
    </row>
    <row r="22" spans="1:9" x14ac:dyDescent="0.2">
      <c r="A22" s="234" t="s">
        <v>119</v>
      </c>
      <c r="B22" s="234"/>
      <c r="C22" s="234"/>
      <c r="D22" s="234"/>
      <c r="E22" s="234"/>
      <c r="F22" s="234"/>
      <c r="G22" s="16">
        <v>140</v>
      </c>
      <c r="H22" s="58">
        <v>7212380</v>
      </c>
      <c r="I22" s="58">
        <v>7159675</v>
      </c>
    </row>
    <row r="23" spans="1:9" x14ac:dyDescent="0.2">
      <c r="A23" s="183" t="s">
        <v>120</v>
      </c>
      <c r="B23" s="183"/>
      <c r="C23" s="183"/>
      <c r="D23" s="183"/>
      <c r="E23" s="183"/>
      <c r="F23" s="183"/>
      <c r="G23" s="16">
        <v>141</v>
      </c>
      <c r="H23" s="58">
        <v>52080187</v>
      </c>
      <c r="I23" s="58">
        <v>52860150</v>
      </c>
    </row>
    <row r="24" spans="1:9" x14ac:dyDescent="0.2">
      <c r="A24" s="183" t="s">
        <v>121</v>
      </c>
      <c r="B24" s="183"/>
      <c r="C24" s="183"/>
      <c r="D24" s="183"/>
      <c r="E24" s="183"/>
      <c r="F24" s="183"/>
      <c r="G24" s="16">
        <v>142</v>
      </c>
      <c r="H24" s="58">
        <v>13726134</v>
      </c>
      <c r="I24" s="58">
        <v>15299929</v>
      </c>
    </row>
    <row r="25" spans="1:9" x14ac:dyDescent="0.2">
      <c r="A25" s="243" t="s">
        <v>140</v>
      </c>
      <c r="B25" s="243"/>
      <c r="C25" s="243"/>
      <c r="D25" s="243"/>
      <c r="E25" s="243"/>
      <c r="F25" s="243"/>
      <c r="G25" s="17">
        <v>143</v>
      </c>
      <c r="H25" s="59">
        <f>H26+H27</f>
        <v>1476482</v>
      </c>
      <c r="I25" s="59">
        <f>I26+I27</f>
        <v>4779463</v>
      </c>
    </row>
    <row r="26" spans="1:9" x14ac:dyDescent="0.2">
      <c r="A26" s="234" t="s">
        <v>141</v>
      </c>
      <c r="B26" s="234"/>
      <c r="C26" s="234"/>
      <c r="D26" s="234"/>
      <c r="E26" s="234"/>
      <c r="F26" s="234"/>
      <c r="G26" s="16">
        <v>144</v>
      </c>
      <c r="H26" s="58">
        <v>9050</v>
      </c>
      <c r="I26" s="58">
        <v>2316033</v>
      </c>
    </row>
    <row r="27" spans="1:9" x14ac:dyDescent="0.2">
      <c r="A27" s="234" t="s">
        <v>142</v>
      </c>
      <c r="B27" s="234"/>
      <c r="C27" s="234"/>
      <c r="D27" s="234"/>
      <c r="E27" s="234"/>
      <c r="F27" s="234"/>
      <c r="G27" s="16">
        <v>145</v>
      </c>
      <c r="H27" s="58">
        <v>1467432</v>
      </c>
      <c r="I27" s="58">
        <v>2463430</v>
      </c>
    </row>
    <row r="28" spans="1:9" x14ac:dyDescent="0.2">
      <c r="A28" s="243" t="s">
        <v>143</v>
      </c>
      <c r="B28" s="243"/>
      <c r="C28" s="243"/>
      <c r="D28" s="243"/>
      <c r="E28" s="243"/>
      <c r="F28" s="243"/>
      <c r="G28" s="17">
        <v>146</v>
      </c>
      <c r="H28" s="59">
        <f>SUM(H29:H34)</f>
        <v>4232871</v>
      </c>
      <c r="I28" s="59">
        <f>SUM(I29:I34)</f>
        <v>3603900</v>
      </c>
    </row>
    <row r="29" spans="1:9" x14ac:dyDescent="0.2">
      <c r="A29" s="234" t="s">
        <v>144</v>
      </c>
      <c r="B29" s="234"/>
      <c r="C29" s="234"/>
      <c r="D29" s="234"/>
      <c r="E29" s="234"/>
      <c r="F29" s="234"/>
      <c r="G29" s="16">
        <v>147</v>
      </c>
      <c r="H29" s="58">
        <v>183284</v>
      </c>
      <c r="I29" s="58">
        <v>483080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1812208</v>
      </c>
      <c r="I31" s="58">
        <v>910838</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2237379</v>
      </c>
      <c r="I34" s="58">
        <v>2209982</v>
      </c>
    </row>
    <row r="35" spans="1:9" x14ac:dyDescent="0.2">
      <c r="A35" s="183" t="s">
        <v>122</v>
      </c>
      <c r="B35" s="183"/>
      <c r="C35" s="183"/>
      <c r="D35" s="183"/>
      <c r="E35" s="183"/>
      <c r="F35" s="183"/>
      <c r="G35" s="16">
        <v>153</v>
      </c>
      <c r="H35" s="58">
        <v>3271883</v>
      </c>
      <c r="I35" s="58">
        <v>3157727</v>
      </c>
    </row>
    <row r="36" spans="1:9" x14ac:dyDescent="0.2">
      <c r="A36" s="187" t="s">
        <v>150</v>
      </c>
      <c r="B36" s="187"/>
      <c r="C36" s="187"/>
      <c r="D36" s="187"/>
      <c r="E36" s="187"/>
      <c r="F36" s="187"/>
      <c r="G36" s="17">
        <v>154</v>
      </c>
      <c r="H36" s="59">
        <f>SUM(H37:H46)</f>
        <v>11041528</v>
      </c>
      <c r="I36" s="59">
        <f>SUM(I37:I46)</f>
        <v>5194214</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8008</v>
      </c>
      <c r="I38" s="58">
        <v>4007</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414003</v>
      </c>
      <c r="I43" s="58">
        <v>415807</v>
      </c>
    </row>
    <row r="44" spans="1:9" x14ac:dyDescent="0.2">
      <c r="A44" s="183" t="s">
        <v>158</v>
      </c>
      <c r="B44" s="183"/>
      <c r="C44" s="183"/>
      <c r="D44" s="183"/>
      <c r="E44" s="183"/>
      <c r="F44" s="183"/>
      <c r="G44" s="16">
        <v>162</v>
      </c>
      <c r="H44" s="58">
        <v>10619517</v>
      </c>
      <c r="I44" s="58">
        <v>4767988</v>
      </c>
    </row>
    <row r="45" spans="1:9" x14ac:dyDescent="0.2">
      <c r="A45" s="183" t="s">
        <v>159</v>
      </c>
      <c r="B45" s="183"/>
      <c r="C45" s="183"/>
      <c r="D45" s="183"/>
      <c r="E45" s="183"/>
      <c r="F45" s="183"/>
      <c r="G45" s="16">
        <v>163</v>
      </c>
      <c r="H45" s="58">
        <v>0</v>
      </c>
      <c r="I45" s="58">
        <v>6412</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10874101</v>
      </c>
      <c r="I47" s="59">
        <f>SUM(I48:I54)</f>
        <v>5484438</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47307</v>
      </c>
      <c r="I50" s="58">
        <v>4920</v>
      </c>
    </row>
    <row r="51" spans="1:9" x14ac:dyDescent="0.2">
      <c r="A51" s="236" t="s">
        <v>165</v>
      </c>
      <c r="B51" s="236"/>
      <c r="C51" s="236"/>
      <c r="D51" s="236"/>
      <c r="E51" s="236"/>
      <c r="F51" s="236"/>
      <c r="G51" s="16">
        <v>169</v>
      </c>
      <c r="H51" s="58">
        <v>10705345</v>
      </c>
      <c r="I51" s="58">
        <v>5475195</v>
      </c>
    </row>
    <row r="52" spans="1:9" x14ac:dyDescent="0.2">
      <c r="A52" s="236" t="s">
        <v>166</v>
      </c>
      <c r="B52" s="236"/>
      <c r="C52" s="236"/>
      <c r="D52" s="236"/>
      <c r="E52" s="236"/>
      <c r="F52" s="236"/>
      <c r="G52" s="16">
        <v>170</v>
      </c>
      <c r="H52" s="58">
        <v>10349</v>
      </c>
      <c r="I52" s="58">
        <v>4323</v>
      </c>
    </row>
    <row r="53" spans="1:9" x14ac:dyDescent="0.2">
      <c r="A53" s="236" t="s">
        <v>167</v>
      </c>
      <c r="B53" s="236"/>
      <c r="C53" s="236"/>
      <c r="D53" s="236"/>
      <c r="E53" s="236"/>
      <c r="F53" s="236"/>
      <c r="G53" s="16">
        <v>171</v>
      </c>
      <c r="H53" s="58">
        <v>111100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201136580</v>
      </c>
      <c r="I59" s="59">
        <f>I7+I36+I55+I56</f>
        <v>216107097</v>
      </c>
    </row>
    <row r="60" spans="1:9" x14ac:dyDescent="0.2">
      <c r="A60" s="187" t="s">
        <v>174</v>
      </c>
      <c r="B60" s="187"/>
      <c r="C60" s="187"/>
      <c r="D60" s="187"/>
      <c r="E60" s="187"/>
      <c r="F60" s="187"/>
      <c r="G60" s="17">
        <v>178</v>
      </c>
      <c r="H60" s="59">
        <f>H13+H47+H57+H58</f>
        <v>176128230</v>
      </c>
      <c r="I60" s="59">
        <f>I13+I47+I57+I58</f>
        <v>177650042</v>
      </c>
    </row>
    <row r="61" spans="1:9" x14ac:dyDescent="0.2">
      <c r="A61" s="187" t="s">
        <v>175</v>
      </c>
      <c r="B61" s="187"/>
      <c r="C61" s="187"/>
      <c r="D61" s="187"/>
      <c r="E61" s="187"/>
      <c r="F61" s="187"/>
      <c r="G61" s="17">
        <v>179</v>
      </c>
      <c r="H61" s="59">
        <f>H59-H60</f>
        <v>25008350</v>
      </c>
      <c r="I61" s="59">
        <f>I59-I60</f>
        <v>38457055</v>
      </c>
    </row>
    <row r="62" spans="1:9" x14ac:dyDescent="0.2">
      <c r="A62" s="235" t="s">
        <v>176</v>
      </c>
      <c r="B62" s="235"/>
      <c r="C62" s="235"/>
      <c r="D62" s="235"/>
      <c r="E62" s="235"/>
      <c r="F62" s="235"/>
      <c r="G62" s="17">
        <v>180</v>
      </c>
      <c r="H62" s="59">
        <f>+IF((H59-H60)&gt;0,(H59-H60),0)</f>
        <v>25008350</v>
      </c>
      <c r="I62" s="59">
        <f>+IF((I59-I60)&gt;0,(I59-I60),0)</f>
        <v>38457055</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4757681</v>
      </c>
      <c r="I64" s="58">
        <v>7499804</v>
      </c>
    </row>
    <row r="65" spans="1:9" x14ac:dyDescent="0.2">
      <c r="A65" s="187" t="s">
        <v>178</v>
      </c>
      <c r="B65" s="187"/>
      <c r="C65" s="187"/>
      <c r="D65" s="187"/>
      <c r="E65" s="187"/>
      <c r="F65" s="187"/>
      <c r="G65" s="17">
        <v>183</v>
      </c>
      <c r="H65" s="59">
        <f>H61-H64</f>
        <v>20250669</v>
      </c>
      <c r="I65" s="59">
        <f>I61-I64</f>
        <v>30957251</v>
      </c>
    </row>
    <row r="66" spans="1:9" x14ac:dyDescent="0.2">
      <c r="A66" s="235" t="s">
        <v>179</v>
      </c>
      <c r="B66" s="235"/>
      <c r="C66" s="235"/>
      <c r="D66" s="235"/>
      <c r="E66" s="235"/>
      <c r="F66" s="235"/>
      <c r="G66" s="17">
        <v>184</v>
      </c>
      <c r="H66" s="59">
        <f>+IF((H61-H64)&gt;0,(H61-H64),0)</f>
        <v>20250669</v>
      </c>
      <c r="I66" s="59">
        <f>+IF((I61-I64)&gt;0,(I61-I64),0)</f>
        <v>30957251</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20250669</v>
      </c>
      <c r="I88" s="52">
        <f>+I65</f>
        <v>30957251</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20250669</v>
      </c>
      <c r="I100" s="54">
        <f>I88+I99</f>
        <v>30957251</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59"/>
  <sheetViews>
    <sheetView view="pageBreakPreview" topLeftCell="A52" zoomScale="110" zoomScaleNormal="100" workbookViewId="0">
      <selection activeCell="T6" sqref="T6"/>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438</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444</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0</v>
      </c>
      <c r="I8" s="47">
        <v>0</v>
      </c>
    </row>
    <row r="9" spans="1:9" ht="12.75" customHeight="1" x14ac:dyDescent="0.2">
      <c r="A9" s="265" t="s">
        <v>219</v>
      </c>
      <c r="B9" s="266"/>
      <c r="C9" s="266"/>
      <c r="D9" s="266"/>
      <c r="E9" s="266"/>
      <c r="F9" s="267"/>
      <c r="G9" s="17">
        <v>2</v>
      </c>
      <c r="H9" s="48">
        <f>H10+H11+H12+H13+H14+H15+H16+H17</f>
        <v>0</v>
      </c>
      <c r="I9" s="48">
        <f>I10+I11+I12+I13+I14+I15+I16+I17</f>
        <v>0</v>
      </c>
    </row>
    <row r="10" spans="1:9" ht="12.75" customHeight="1" x14ac:dyDescent="0.2">
      <c r="A10" s="257" t="s">
        <v>220</v>
      </c>
      <c r="B10" s="258"/>
      <c r="C10" s="258"/>
      <c r="D10" s="258"/>
      <c r="E10" s="258"/>
      <c r="F10" s="259"/>
      <c r="G10" s="22">
        <v>3</v>
      </c>
      <c r="H10" s="49">
        <v>0</v>
      </c>
      <c r="I10" s="49">
        <v>0</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0</v>
      </c>
      <c r="I13" s="49">
        <v>0</v>
      </c>
    </row>
    <row r="14" spans="1:9" ht="12.75" customHeight="1" x14ac:dyDescent="0.2">
      <c r="A14" s="257" t="s">
        <v>222</v>
      </c>
      <c r="B14" s="258"/>
      <c r="C14" s="258"/>
      <c r="D14" s="258"/>
      <c r="E14" s="258"/>
      <c r="F14" s="259"/>
      <c r="G14" s="22">
        <v>7</v>
      </c>
      <c r="H14" s="49">
        <v>0</v>
      </c>
      <c r="I14" s="49">
        <v>0</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0</v>
      </c>
      <c r="I18" s="48">
        <f>I8+I9</f>
        <v>0</v>
      </c>
    </row>
    <row r="19" spans="1:9" ht="12.75" customHeight="1" x14ac:dyDescent="0.2">
      <c r="A19" s="265" t="s">
        <v>226</v>
      </c>
      <c r="B19" s="266"/>
      <c r="C19" s="266"/>
      <c r="D19" s="266"/>
      <c r="E19" s="266"/>
      <c r="F19" s="267"/>
      <c r="G19" s="17">
        <v>12</v>
      </c>
      <c r="H19" s="48">
        <f>H20+H21+H22+H23</f>
        <v>0</v>
      </c>
      <c r="I19" s="48">
        <f>I20+I21+I22+I23</f>
        <v>0</v>
      </c>
    </row>
    <row r="20" spans="1:9" ht="12.75" customHeight="1" x14ac:dyDescent="0.2">
      <c r="A20" s="257" t="s">
        <v>227</v>
      </c>
      <c r="B20" s="258"/>
      <c r="C20" s="258"/>
      <c r="D20" s="258"/>
      <c r="E20" s="258"/>
      <c r="F20" s="259"/>
      <c r="G20" s="22">
        <v>13</v>
      </c>
      <c r="H20" s="49">
        <v>0</v>
      </c>
      <c r="I20" s="49">
        <v>0</v>
      </c>
    </row>
    <row r="21" spans="1:9" ht="12.75" customHeight="1" x14ac:dyDescent="0.2">
      <c r="A21" s="257" t="s">
        <v>228</v>
      </c>
      <c r="B21" s="258"/>
      <c r="C21" s="258"/>
      <c r="D21" s="258"/>
      <c r="E21" s="258"/>
      <c r="F21" s="259"/>
      <c r="G21" s="22">
        <v>14</v>
      </c>
      <c r="H21" s="49">
        <v>0</v>
      </c>
      <c r="I21" s="49">
        <v>0</v>
      </c>
    </row>
    <row r="22" spans="1:9" ht="12.75" customHeight="1" x14ac:dyDescent="0.2">
      <c r="A22" s="257" t="s">
        <v>229</v>
      </c>
      <c r="B22" s="258"/>
      <c r="C22" s="258"/>
      <c r="D22" s="258"/>
      <c r="E22" s="258"/>
      <c r="F22" s="259"/>
      <c r="G22" s="22">
        <v>15</v>
      </c>
      <c r="H22" s="49">
        <v>0</v>
      </c>
      <c r="I22" s="49">
        <v>0</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0</v>
      </c>
      <c r="I24" s="48">
        <f>I18+I19</f>
        <v>0</v>
      </c>
    </row>
    <row r="25" spans="1:9" ht="12.75" customHeight="1" x14ac:dyDescent="0.2">
      <c r="A25" s="253" t="s">
        <v>232</v>
      </c>
      <c r="B25" s="254"/>
      <c r="C25" s="254"/>
      <c r="D25" s="254"/>
      <c r="E25" s="254"/>
      <c r="F25" s="255"/>
      <c r="G25" s="22">
        <v>18</v>
      </c>
      <c r="H25" s="49">
        <v>0</v>
      </c>
      <c r="I25" s="49">
        <v>0</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0</v>
      </c>
      <c r="I27" s="50">
        <f>I24+I25+I26</f>
        <v>0</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0</v>
      </c>
      <c r="I35" s="53">
        <f>I29+I30+I31+I32+I33+I34</f>
        <v>0</v>
      </c>
    </row>
    <row r="36" spans="1:9" ht="26.45" customHeight="1" x14ac:dyDescent="0.2">
      <c r="A36" s="253" t="s">
        <v>243</v>
      </c>
      <c r="B36" s="254"/>
      <c r="C36" s="254"/>
      <c r="D36" s="254"/>
      <c r="E36" s="254"/>
      <c r="F36" s="255"/>
      <c r="G36" s="22">
        <v>28</v>
      </c>
      <c r="H36" s="52">
        <v>0</v>
      </c>
      <c r="I36" s="52">
        <v>0</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0</v>
      </c>
      <c r="I41" s="53">
        <f>I36+I37+I38+I39+I40</f>
        <v>0</v>
      </c>
    </row>
    <row r="42" spans="1:9" ht="30.6" customHeight="1" x14ac:dyDescent="0.2">
      <c r="A42" s="280" t="s">
        <v>249</v>
      </c>
      <c r="B42" s="281"/>
      <c r="C42" s="281"/>
      <c r="D42" s="281"/>
      <c r="E42" s="281"/>
      <c r="F42" s="282"/>
      <c r="G42" s="18">
        <v>34</v>
      </c>
      <c r="H42" s="54">
        <f>H35+H41</f>
        <v>0</v>
      </c>
      <c r="I42" s="54">
        <f>I35+I41</f>
        <v>0</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0</v>
      </c>
      <c r="I48" s="53">
        <f>I44+I45+I46+I47</f>
        <v>0</v>
      </c>
    </row>
    <row r="49" spans="1:9" ht="24.6" customHeight="1" x14ac:dyDescent="0.2">
      <c r="A49" s="253" t="s">
        <v>387</v>
      </c>
      <c r="B49" s="254"/>
      <c r="C49" s="254"/>
      <c r="D49" s="254"/>
      <c r="E49" s="254"/>
      <c r="F49" s="255"/>
      <c r="G49" s="22">
        <v>40</v>
      </c>
      <c r="H49" s="52">
        <v>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0</v>
      </c>
      <c r="I54" s="53">
        <f>I49+I50+I51+I52+I53</f>
        <v>0</v>
      </c>
    </row>
    <row r="55" spans="1:9" ht="27.6" customHeight="1" x14ac:dyDescent="0.2">
      <c r="A55" s="283" t="s">
        <v>261</v>
      </c>
      <c r="B55" s="284"/>
      <c r="C55" s="284"/>
      <c r="D55" s="284"/>
      <c r="E55" s="284"/>
      <c r="F55" s="285"/>
      <c r="G55" s="17">
        <v>46</v>
      </c>
      <c r="H55" s="53">
        <f>H48+H54</f>
        <v>0</v>
      </c>
      <c r="I55" s="53">
        <f>I48+I54</f>
        <v>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0</v>
      </c>
      <c r="I57" s="53">
        <f>I27+I42+I55+I56</f>
        <v>0</v>
      </c>
    </row>
    <row r="58" spans="1:9" ht="15.6" customHeight="1" x14ac:dyDescent="0.2">
      <c r="A58" s="286" t="s">
        <v>264</v>
      </c>
      <c r="B58" s="287"/>
      <c r="C58" s="287"/>
      <c r="D58" s="287"/>
      <c r="E58" s="287"/>
      <c r="F58" s="288"/>
      <c r="G58" s="22">
        <v>49</v>
      </c>
      <c r="H58" s="52">
        <v>0</v>
      </c>
      <c r="I58" s="52">
        <v>0</v>
      </c>
    </row>
    <row r="59" spans="1:9" ht="28.9" customHeight="1" x14ac:dyDescent="0.2">
      <c r="A59" s="280" t="s">
        <v>265</v>
      </c>
      <c r="B59" s="281"/>
      <c r="C59" s="281"/>
      <c r="D59" s="281"/>
      <c r="E59" s="281"/>
      <c r="F59" s="282"/>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1"/>
  <sheetViews>
    <sheetView view="pageBreakPreview" zoomScale="110" zoomScaleNormal="100" workbookViewId="0">
      <selection activeCell="P14" sqref="P1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438</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444</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237546592</v>
      </c>
      <c r="I8" s="51">
        <v>261306210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25948</v>
      </c>
      <c r="I10" s="52">
        <v>135228</v>
      </c>
    </row>
    <row r="11" spans="1:9" x14ac:dyDescent="0.2">
      <c r="A11" s="236" t="s">
        <v>270</v>
      </c>
      <c r="B11" s="236"/>
      <c r="C11" s="236"/>
      <c r="D11" s="236"/>
      <c r="E11" s="236"/>
      <c r="F11" s="236"/>
      <c r="G11" s="16">
        <v>4</v>
      </c>
      <c r="H11" s="52">
        <v>5574557</v>
      </c>
      <c r="I11" s="52">
        <v>0</v>
      </c>
    </row>
    <row r="12" spans="1:9" x14ac:dyDescent="0.2">
      <c r="A12" s="236" t="s">
        <v>271</v>
      </c>
      <c r="B12" s="236"/>
      <c r="C12" s="236"/>
      <c r="D12" s="236"/>
      <c r="E12" s="236"/>
      <c r="F12" s="236"/>
      <c r="G12" s="16">
        <v>5</v>
      </c>
      <c r="H12" s="52">
        <v>-55325549</v>
      </c>
      <c r="I12" s="52">
        <v>-55244786</v>
      </c>
    </row>
    <row r="13" spans="1:9" x14ac:dyDescent="0.2">
      <c r="A13" s="236" t="s">
        <v>272</v>
      </c>
      <c r="B13" s="236"/>
      <c r="C13" s="236"/>
      <c r="D13" s="236"/>
      <c r="E13" s="236"/>
      <c r="F13" s="236"/>
      <c r="G13" s="16">
        <v>6</v>
      </c>
      <c r="H13" s="52">
        <v>-62371118</v>
      </c>
      <c r="I13" s="52">
        <v>-55282434</v>
      </c>
    </row>
    <row r="14" spans="1:9" x14ac:dyDescent="0.2">
      <c r="A14" s="236" t="s">
        <v>273</v>
      </c>
      <c r="B14" s="236"/>
      <c r="C14" s="236"/>
      <c r="D14" s="236"/>
      <c r="E14" s="236"/>
      <c r="F14" s="236"/>
      <c r="G14" s="16">
        <v>7</v>
      </c>
      <c r="H14" s="52">
        <v>-77573</v>
      </c>
      <c r="I14" s="52">
        <v>-57369</v>
      </c>
    </row>
    <row r="15" spans="1:9" x14ac:dyDescent="0.2">
      <c r="A15" s="236" t="s">
        <v>274</v>
      </c>
      <c r="B15" s="236"/>
      <c r="C15" s="236"/>
      <c r="D15" s="236"/>
      <c r="E15" s="236"/>
      <c r="F15" s="236"/>
      <c r="G15" s="16">
        <v>8</v>
      </c>
      <c r="H15" s="52">
        <v>-48653264</v>
      </c>
      <c r="I15" s="52">
        <v>-62617083</v>
      </c>
    </row>
    <row r="16" spans="1:9" x14ac:dyDescent="0.2">
      <c r="A16" s="246" t="s">
        <v>275</v>
      </c>
      <c r="B16" s="246"/>
      <c r="C16" s="246"/>
      <c r="D16" s="246"/>
      <c r="E16" s="246"/>
      <c r="F16" s="246"/>
      <c r="G16" s="17">
        <v>9</v>
      </c>
      <c r="H16" s="53">
        <f>SUM(H8:H15)</f>
        <v>76719593</v>
      </c>
      <c r="I16" s="53">
        <f>SUM(I8:I15)</f>
        <v>88239766</v>
      </c>
    </row>
    <row r="17" spans="1:9" x14ac:dyDescent="0.2">
      <c r="A17" s="236" t="s">
        <v>276</v>
      </c>
      <c r="B17" s="236"/>
      <c r="C17" s="236"/>
      <c r="D17" s="236"/>
      <c r="E17" s="236"/>
      <c r="F17" s="236"/>
      <c r="G17" s="16">
        <v>10</v>
      </c>
      <c r="H17" s="52">
        <v>-12275</v>
      </c>
      <c r="I17" s="52">
        <v>-986929</v>
      </c>
    </row>
    <row r="18" spans="1:9" x14ac:dyDescent="0.2">
      <c r="A18" s="236" t="s">
        <v>277</v>
      </c>
      <c r="B18" s="236"/>
      <c r="C18" s="236"/>
      <c r="D18" s="236"/>
      <c r="E18" s="236"/>
      <c r="F18" s="236"/>
      <c r="G18" s="16">
        <v>11</v>
      </c>
      <c r="H18" s="52">
        <v>-3917316</v>
      </c>
      <c r="I18" s="52">
        <v>-4153746</v>
      </c>
    </row>
    <row r="19" spans="1:9" ht="25.9" customHeight="1" x14ac:dyDescent="0.2">
      <c r="A19" s="292" t="s">
        <v>278</v>
      </c>
      <c r="B19" s="292"/>
      <c r="C19" s="292"/>
      <c r="D19" s="292"/>
      <c r="E19" s="292"/>
      <c r="F19" s="292"/>
      <c r="G19" s="18">
        <v>12</v>
      </c>
      <c r="H19" s="54">
        <f>H16+H17+H18</f>
        <v>72790002</v>
      </c>
      <c r="I19" s="54">
        <f>I16+I17+I18</f>
        <v>83099091</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469312</v>
      </c>
      <c r="I21" s="51">
        <v>945081</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415807</v>
      </c>
    </row>
    <row r="24" spans="1:9" x14ac:dyDescent="0.2">
      <c r="A24" s="236" t="s">
        <v>282</v>
      </c>
      <c r="B24" s="236"/>
      <c r="C24" s="236"/>
      <c r="D24" s="236"/>
      <c r="E24" s="236"/>
      <c r="F24" s="236"/>
      <c r="G24" s="16">
        <v>16</v>
      </c>
      <c r="H24" s="52">
        <v>0</v>
      </c>
      <c r="I24" s="52">
        <v>4007</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77089500</v>
      </c>
      <c r="I26" s="52">
        <v>0</v>
      </c>
    </row>
    <row r="27" spans="1:9" ht="25.15" customHeight="1" x14ac:dyDescent="0.2">
      <c r="A27" s="246" t="s">
        <v>285</v>
      </c>
      <c r="B27" s="246"/>
      <c r="C27" s="246"/>
      <c r="D27" s="246"/>
      <c r="E27" s="246"/>
      <c r="F27" s="246"/>
      <c r="G27" s="17">
        <v>19</v>
      </c>
      <c r="H27" s="53">
        <f>SUM(H21:H26)</f>
        <v>77558812</v>
      </c>
      <c r="I27" s="53">
        <f>SUM(I21:I26)</f>
        <v>1364895</v>
      </c>
    </row>
    <row r="28" spans="1:9" ht="21" customHeight="1" x14ac:dyDescent="0.2">
      <c r="A28" s="236" t="s">
        <v>286</v>
      </c>
      <c r="B28" s="236"/>
      <c r="C28" s="236"/>
      <c r="D28" s="236"/>
      <c r="E28" s="236"/>
      <c r="F28" s="236"/>
      <c r="G28" s="16">
        <v>20</v>
      </c>
      <c r="H28" s="52">
        <v>-73209932</v>
      </c>
      <c r="I28" s="52">
        <v>-143240424</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-10000000</v>
      </c>
    </row>
    <row r="33" spans="1:9" ht="28.9" customHeight="1" x14ac:dyDescent="0.2">
      <c r="A33" s="246" t="s">
        <v>291</v>
      </c>
      <c r="B33" s="246"/>
      <c r="C33" s="246"/>
      <c r="D33" s="246"/>
      <c r="E33" s="246"/>
      <c r="F33" s="246"/>
      <c r="G33" s="17">
        <v>25</v>
      </c>
      <c r="H33" s="53">
        <f>SUM(H28:H32)</f>
        <v>-73209932</v>
      </c>
      <c r="I33" s="53">
        <f>SUM(I28:I32)</f>
        <v>-153240424</v>
      </c>
    </row>
    <row r="34" spans="1:9" ht="26.45" customHeight="1" x14ac:dyDescent="0.2">
      <c r="A34" s="292" t="s">
        <v>292</v>
      </c>
      <c r="B34" s="292"/>
      <c r="C34" s="292"/>
      <c r="D34" s="292"/>
      <c r="E34" s="292"/>
      <c r="F34" s="292"/>
      <c r="G34" s="18">
        <v>26</v>
      </c>
      <c r="H34" s="54">
        <f>H27+H33</f>
        <v>4348880</v>
      </c>
      <c r="I34" s="54">
        <f>I27+I33</f>
        <v>-151875529</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100273659</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100273659</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-48057</v>
      </c>
      <c r="I42" s="52">
        <v>-12151075</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-48057</v>
      </c>
      <c r="I46" s="53">
        <f>I45+I44+I43+I42+I41</f>
        <v>-12151075</v>
      </c>
    </row>
    <row r="47" spans="1:9" ht="28.15" customHeight="1" x14ac:dyDescent="0.2">
      <c r="A47" s="238" t="s">
        <v>304</v>
      </c>
      <c r="B47" s="238"/>
      <c r="C47" s="238"/>
      <c r="D47" s="238"/>
      <c r="E47" s="238"/>
      <c r="F47" s="238"/>
      <c r="G47" s="17">
        <v>38</v>
      </c>
      <c r="H47" s="53">
        <f>H46+H40</f>
        <v>-48057</v>
      </c>
      <c r="I47" s="53">
        <f>I46+I40</f>
        <v>88122584</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77090825</v>
      </c>
      <c r="I49" s="53">
        <f>I19+I34+I47+I48</f>
        <v>19346146</v>
      </c>
    </row>
    <row r="50" spans="1:9" x14ac:dyDescent="0.2">
      <c r="A50" s="296" t="s">
        <v>264</v>
      </c>
      <c r="B50" s="296"/>
      <c r="C50" s="296"/>
      <c r="D50" s="296"/>
      <c r="E50" s="296"/>
      <c r="F50" s="296"/>
      <c r="G50" s="16">
        <v>41</v>
      </c>
      <c r="H50" s="52">
        <v>55018822</v>
      </c>
      <c r="I50" s="52">
        <v>132109647</v>
      </c>
    </row>
    <row r="51" spans="1:9" ht="28.9" customHeight="1" x14ac:dyDescent="0.2">
      <c r="A51" s="295" t="s">
        <v>307</v>
      </c>
      <c r="B51" s="295"/>
      <c r="C51" s="295"/>
      <c r="D51" s="295"/>
      <c r="E51" s="295"/>
      <c r="F51" s="295"/>
      <c r="G51" s="19">
        <v>42</v>
      </c>
      <c r="H51" s="67">
        <f>H50+H49</f>
        <v>132109647</v>
      </c>
      <c r="I51" s="67">
        <f>I50+I49</f>
        <v>151455793</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A61"/>
  <sheetViews>
    <sheetView view="pageBreakPreview" topLeftCell="M52" zoomScale="80" zoomScaleNormal="100" zoomScaleSheetLayoutView="80" workbookViewId="0">
      <selection activeCell="P14" sqref="P1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399816000</v>
      </c>
      <c r="I7" s="77">
        <v>0</v>
      </c>
      <c r="J7" s="77">
        <v>19990800</v>
      </c>
      <c r="K7" s="77">
        <v>0</v>
      </c>
      <c r="L7" s="77">
        <v>0</v>
      </c>
      <c r="M7" s="77">
        <v>0</v>
      </c>
      <c r="N7" s="77">
        <v>0</v>
      </c>
      <c r="O7" s="77">
        <v>0</v>
      </c>
      <c r="P7" s="77">
        <v>0</v>
      </c>
      <c r="Q7" s="77">
        <v>0</v>
      </c>
      <c r="R7" s="77">
        <v>0</v>
      </c>
      <c r="S7" s="77">
        <v>33286274</v>
      </c>
      <c r="T7" s="77">
        <v>0</v>
      </c>
      <c r="U7" s="78">
        <f>H7+I7+J7+K7-L7+M7+N7+O7+P7+Q7+R7+S7+T7</f>
        <v>453093074</v>
      </c>
      <c r="V7" s="77">
        <v>0</v>
      </c>
      <c r="W7" s="78">
        <f>U7+V7</f>
        <v>453093074</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399816000</v>
      </c>
      <c r="I10" s="79">
        <f t="shared" ref="I10:W10" si="2">I7+I8+I9</f>
        <v>0</v>
      </c>
      <c r="J10" s="79">
        <f t="shared" si="2"/>
        <v>19990800</v>
      </c>
      <c r="K10" s="79">
        <f t="shared" si="2"/>
        <v>0</v>
      </c>
      <c r="L10" s="79">
        <f t="shared" si="2"/>
        <v>0</v>
      </c>
      <c r="M10" s="79">
        <f t="shared" si="2"/>
        <v>0</v>
      </c>
      <c r="N10" s="79">
        <f t="shared" si="2"/>
        <v>0</v>
      </c>
      <c r="O10" s="79">
        <f t="shared" si="2"/>
        <v>0</v>
      </c>
      <c r="P10" s="79">
        <f t="shared" si="2"/>
        <v>0</v>
      </c>
      <c r="Q10" s="79">
        <f t="shared" si="2"/>
        <v>0</v>
      </c>
      <c r="R10" s="79">
        <f t="shared" si="2"/>
        <v>0</v>
      </c>
      <c r="S10" s="79">
        <f t="shared" si="2"/>
        <v>33286274</v>
      </c>
      <c r="T10" s="79">
        <f t="shared" si="2"/>
        <v>0</v>
      </c>
      <c r="U10" s="79">
        <f t="shared" si="2"/>
        <v>453093074</v>
      </c>
      <c r="V10" s="79">
        <f t="shared" si="2"/>
        <v>0</v>
      </c>
      <c r="W10" s="79">
        <f t="shared" si="2"/>
        <v>453093074</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20250669</v>
      </c>
      <c r="U11" s="78">
        <f>H11+I11+J11+K11-L11+M11+N11+O11+P11+Q11+R11+S11+T11</f>
        <v>20250669</v>
      </c>
      <c r="V11" s="77">
        <v>0</v>
      </c>
      <c r="W11" s="78">
        <f t="shared" ref="W11:W28" si="3">U11+V11</f>
        <v>20250669</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399816000</v>
      </c>
      <c r="I29" s="80">
        <f t="shared" ref="I29:W29" si="5">SUM(I10:I28)</f>
        <v>0</v>
      </c>
      <c r="J29" s="80">
        <f t="shared" si="5"/>
        <v>19990800</v>
      </c>
      <c r="K29" s="80">
        <f t="shared" si="5"/>
        <v>0</v>
      </c>
      <c r="L29" s="80">
        <f t="shared" si="5"/>
        <v>0</v>
      </c>
      <c r="M29" s="80">
        <f t="shared" si="5"/>
        <v>0</v>
      </c>
      <c r="N29" s="80">
        <f t="shared" si="5"/>
        <v>0</v>
      </c>
      <c r="O29" s="80">
        <f t="shared" si="5"/>
        <v>0</v>
      </c>
      <c r="P29" s="80">
        <f t="shared" si="5"/>
        <v>0</v>
      </c>
      <c r="Q29" s="80">
        <f t="shared" si="5"/>
        <v>0</v>
      </c>
      <c r="R29" s="80">
        <f t="shared" si="5"/>
        <v>0</v>
      </c>
      <c r="S29" s="80">
        <f t="shared" si="5"/>
        <v>33286274</v>
      </c>
      <c r="T29" s="80">
        <f t="shared" si="5"/>
        <v>20250669</v>
      </c>
      <c r="U29" s="80">
        <f t="shared" si="5"/>
        <v>473343743</v>
      </c>
      <c r="V29" s="80">
        <f t="shared" si="5"/>
        <v>0</v>
      </c>
      <c r="W29" s="80">
        <f t="shared" si="5"/>
        <v>473343743</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20250669</v>
      </c>
      <c r="U32" s="79">
        <f t="shared" si="7"/>
        <v>20250669</v>
      </c>
      <c r="V32" s="79">
        <f t="shared" si="7"/>
        <v>0</v>
      </c>
      <c r="W32" s="79">
        <f t="shared" si="7"/>
        <v>20250669</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399816000</v>
      </c>
      <c r="I35" s="77">
        <v>0</v>
      </c>
      <c r="J35" s="77">
        <f>+J7</f>
        <v>19990800</v>
      </c>
      <c r="K35" s="77">
        <v>0</v>
      </c>
      <c r="L35" s="77">
        <v>0</v>
      </c>
      <c r="M35" s="77">
        <v>0</v>
      </c>
      <c r="N35" s="77">
        <v>0</v>
      </c>
      <c r="O35" s="77">
        <v>0</v>
      </c>
      <c r="P35" s="77">
        <v>0</v>
      </c>
      <c r="Q35" s="77">
        <v>0</v>
      </c>
      <c r="R35" s="77">
        <v>0</v>
      </c>
      <c r="S35" s="77">
        <f>+S29+T29</f>
        <v>53536943</v>
      </c>
      <c r="T35" s="77">
        <v>0</v>
      </c>
      <c r="U35" s="78">
        <f t="shared" ref="U35:U37" si="9">H35+I35+J35+K35-L35+M35+N35+O35+P35+Q35+R35+S35+T35</f>
        <v>473343743</v>
      </c>
      <c r="V35" s="77">
        <v>0</v>
      </c>
      <c r="W35" s="78">
        <f t="shared" ref="W35:W37" si="10">U35+V35</f>
        <v>473343743</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399816000</v>
      </c>
      <c r="I38" s="79">
        <f t="shared" ref="I38:W38" si="11">I35+I36+I37</f>
        <v>0</v>
      </c>
      <c r="J38" s="79">
        <f t="shared" si="11"/>
        <v>19990800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53536943</v>
      </c>
      <c r="T38" s="79">
        <f t="shared" si="11"/>
        <v>0</v>
      </c>
      <c r="U38" s="79">
        <f t="shared" si="11"/>
        <v>473343743</v>
      </c>
      <c r="V38" s="79">
        <f t="shared" si="11"/>
        <v>0</v>
      </c>
      <c r="W38" s="79">
        <f t="shared" si="11"/>
        <v>473343743</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30957251</v>
      </c>
      <c r="U39" s="78">
        <f t="shared" ref="U39:U56" si="12">H39+I39+J39+K39-L39+M39+N39+O39+P39+Q39+R39+S39+T39</f>
        <v>30957251</v>
      </c>
      <c r="V39" s="77">
        <v>0</v>
      </c>
      <c r="W39" s="78">
        <f t="shared" ref="W39:W56" si="13">U39+V39</f>
        <v>30957251</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-12151075</v>
      </c>
      <c r="T53" s="77">
        <v>0</v>
      </c>
      <c r="U53" s="78">
        <f t="shared" si="12"/>
        <v>-12151075</v>
      </c>
      <c r="V53" s="77">
        <v>0</v>
      </c>
      <c r="W53" s="78">
        <f t="shared" si="13"/>
        <v>-12151075</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399816000</v>
      </c>
      <c r="I57" s="80">
        <f t="shared" ref="I57:W57" si="14">SUM(I38:I56)</f>
        <v>0</v>
      </c>
      <c r="J57" s="80">
        <f t="shared" si="14"/>
        <v>19990800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41385868</v>
      </c>
      <c r="T57" s="80">
        <f t="shared" si="14"/>
        <v>30957251</v>
      </c>
      <c r="U57" s="80">
        <f t="shared" si="14"/>
        <v>492149919</v>
      </c>
      <c r="V57" s="80">
        <f t="shared" si="14"/>
        <v>0</v>
      </c>
      <c r="W57" s="80">
        <f t="shared" si="14"/>
        <v>492149919</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30957251</v>
      </c>
      <c r="U60" s="79">
        <f t="shared" si="16"/>
        <v>30957251</v>
      </c>
      <c r="V60" s="79">
        <f t="shared" si="16"/>
        <v>0</v>
      </c>
      <c r="W60" s="79">
        <f t="shared" si="16"/>
        <v>30957251</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-12151075</v>
      </c>
      <c r="T61" s="80">
        <f t="shared" si="17"/>
        <v>0</v>
      </c>
      <c r="U61" s="80">
        <f t="shared" si="17"/>
        <v>-12151075</v>
      </c>
      <c r="V61" s="80">
        <f t="shared" si="17"/>
        <v>0</v>
      </c>
      <c r="W61" s="80">
        <f t="shared" si="17"/>
        <v>-12151075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J31"/>
  <sheetViews>
    <sheetView workbookViewId="0">
      <selection activeCell="T6" sqref="T6"/>
    </sheetView>
  </sheetViews>
  <sheetFormatPr defaultRowHeight="12.75" x14ac:dyDescent="0.2"/>
  <sheetData>
    <row r="1" spans="1:10" x14ac:dyDescent="0.2">
      <c r="A1" s="324" t="s">
        <v>445</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ht="43.5" customHeight="1"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row r="31" spans="1:10" x14ac:dyDescent="0.2">
      <c r="A31" s="325"/>
      <c r="B31" s="325"/>
      <c r="C31" s="325"/>
      <c r="D31" s="325"/>
      <c r="E31" s="325"/>
      <c r="F31" s="325"/>
      <c r="G31" s="325"/>
      <c r="H31" s="325"/>
      <c r="I31" s="325"/>
      <c r="J31" s="325"/>
    </row>
  </sheetData>
  <mergeCells count="1">
    <mergeCell ref="A1:J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2019-04-09T08:21:20Z</cp:lastPrinted>
  <dcterms:created xsi:type="dcterms:W3CDTF">2008-10-17T11:51:54Z</dcterms:created>
  <dcterms:modified xsi:type="dcterms:W3CDTF">2019-04-10T09:44:57Z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