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5" windowWidth="12165" windowHeight="811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<sst xmlns="http://schemas.openxmlformats.org/spreadsheetml/2006/main" count="397" uniqueCount="344">
  <si>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</si>
  <si>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</si>
  <si>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</si>
  <si>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</si>
  <si>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</si>
  <si>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</si>
  <si>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</si>
  <si>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</si>
  <si>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</si>
  <si>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</si>
  <si>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</si>
  <si>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</si>
  <si>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</si>
  <si>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</si>
  <si>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</si>
  <si>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</si>
  <si>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</si>
  <si>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</si>
  <si>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</si>
  <si>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</si>
  <si>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</si>
  <si>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</si>
  <si>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</si>
  <si>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</si>
  <si>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</si>
  <si>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</si>
  <si>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</si>
  <si>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</si>
  <si>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</si>
  <si>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</si>
  <si>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</si>
  <si>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</si>
  <si>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</si>
  <si>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</si>
  <si>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</si>
  <si>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</si>
  <si>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</si>
  <si>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</si>
  <si>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</si>
  <si>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</si>
  <si>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</si>
  <si>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</si>
  <si>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</si>
  <si>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</si>
  <si>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</si>
  <si>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</si>
  <si>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</si>
  <si>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</si>
  <si>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</si>
  <si>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</si>
  <si>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</si>
  <si>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</si>
  <si>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</si>
  <si>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</si>
  <si>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</si>
  <si>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</si>
  <si>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</si>
  <si>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</si>
  <si>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</si>
  <si>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</si>
  <si>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</si>
  <si>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</si>
  <si>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</si>
  <si>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</si>
  <si>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</si>
  <si>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</si>
  <si>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</si>
  <si>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</si>
  <si>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</si>
  <si>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</si>
  <si>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</si>
  <si>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</si>
  <si>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</si>
  <si>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</si>
  <si>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</si>
  <si>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</si>
  <si>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</si>
  <si>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</si>
  <si>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</si>
  <si>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</si>
  <si>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</si>
  <si>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</si>
  <si>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</si>
  <si>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</si>
  <si>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</si>
  <si>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</si>
  <si>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</si>
  <si>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</si>
  <si>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</si>
  <si>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</si>
  <si>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</si>
  <si>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</si>
  <si>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</si>
  <si>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</si>
  <si>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</si>
  <si>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</si>
  <si>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</si>
  <si>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</si>
  <si>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</si>
  <si>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</si>
  <si>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</si>
  <si>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</si>
  <si>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</si>
  <si>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</si>
  <si>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</si>
  <si>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</si>
  <si>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</si>
  <si>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</si>
  <si>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</si>
  <si>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</si>
  <si>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</si>
  <si>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</si>
  <si>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</si>
  <si>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</si>
  <si>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</si>
  <si>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</si>
  <si>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</si>
  <si>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</si>
  <si>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</si>
  <si>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</si>
  <si>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</si>
  <si>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</si>
  <si>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</si>
  <si>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</si>
  <si>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</si>
  <si>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</si>
  <si>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</si>
  <si>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</si>
  <si>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</si>
  <si>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</si>
  <si>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</si>
  <si>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</si>
  <si>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</si>
  <si>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</si>
  <si>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</si>
  <si>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</si>
  <si>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</si>
  <si>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</si>
  <si>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</si>
  <si>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</si>
  <si>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</si>
  <si>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</si>
  <si>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</si>
  <si>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</si>
  <si>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</si>
  <si>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</si>
  <si>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</si>
  <si>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</si>
  <si>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</si>
  <si>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</si>
  <si>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</si>
  <si>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</si>
  <si>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</si>
  <si>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</si>
  <si>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</si>
  <si>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</si>
  <si>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</si>
  <si>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</si>
  <si>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</si>
  <si>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</si>
  <si>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</si>
  <si>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</si>
  <si>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</si>
  <si>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</si>
  <si>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</si>
  <si>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</si>
  <si>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</si>
  <si>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</si>
  <si>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</si>
  <si>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</si>
  <si>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</si>
  <si>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</si>
  <si>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</si>
  <si>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</si>
  <si>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</si>
  <si>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</si>
  <si>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</si>
  <si>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</si>
  <si>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</si>
  <si>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</si>
  <si>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</si>
  <si>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</si>
  <si>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</si>
  <si>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</si>
  <si>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</si>
  <si>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</si>
  <si>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</si>
  <si>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</si>
  <si>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</si>
  <si>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</si>
  <si>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</si>
  <si>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</si>
  <si>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</si>
  <si>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</si>
  <si>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</si>
  <si>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</si>
  <si>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</si>
  <si>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</si>
  <si>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</si>
  <si>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</si>
  <si>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</si>
  <si>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</si>
  <si>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</si>
  <si>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</si>
  <si>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</si>
  <si>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</si>
  <si>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</si>
  <si>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</si>
  <si>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</si>
  <si>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</si>
  <si>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</si>
  <si>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</si>
  <si>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</si>
  <si>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</si>
  <si>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</si>
  <si>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</si>
  <si>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</si>
  <si>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</si>
  <si>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</si>
  <si>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</si>
  <si>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</si>
  <si>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</si>
  <si>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</si>
  <si>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</si>
  <si>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</si>
  <si>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</si>
  <si>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</si>
  <si>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</si>
  <si>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</si>
  <si>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</si>
  <si>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</si>
  <si>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</si>
  <si>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</si>
  <si>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</si>
  <si>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</si>
  <si>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</si>
  <si>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</si>
  <si>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</si>
  <si>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</si>
  <si>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</si>
  <si>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</si>
  <si>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</si>
  <si>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</si>
  <si>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</si>
  <si>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</si>
  <si>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</si>
  <si>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</si>
  <si>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</si>
  <si>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</si>
  <si>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</si>
  <si>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</si>
  <si>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</si>
  <si>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</si>
  <si>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</si>
  <si>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</si>
  <si>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</si>
  <si>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</si>
  <si>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</si>
  <si>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</si>
  <si>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</si>
  <si>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</si>
  <si>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</si>
  <si>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</si>
  <si>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</si>
  <si>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</si>
  <si>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</si>
  <si>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</si>
  <si>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</si>
  <si>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</si>
  <si>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</si>
  <si>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</si>
  <si>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</si>
  <si>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</si>
  <si>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</si>
  <si>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</si>
  <si>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</si>
  <si>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</si>
  <si>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</si>
  <si>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</si>
  <si>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</si>
  <si>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</si>
  <si>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</si>
  <si>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</si>
  <si>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</si>
  <si>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</si>
  <si>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</si>
  <si>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</si>
  <si>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</si>
  <si>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</si>
  <si>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</si>
  <si>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</si>
  <si>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</si>
  <si>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</si>
  <si>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</si>
  <si>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</si>
  <si>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</si>
  <si>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</si>
  <si>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</si>
  <si>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</si>
  <si>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</si>
  <si>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</si>
  <si>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</si>
  <si>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</si>
  <si>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</si>
  <si>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</si>
  <si>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</si>
  <si>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</si>
  <si>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</si>
  <si>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</si>
  <si>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</si>
  <si>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</si>
  <si>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</si>
  <si>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</si>
  <si>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</si>
  <si>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</si>
  <si>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</si>
  <si>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</si>
  <si>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</si>
  <si>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</si>
  <si>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</si>
  <si>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</si>
  <si>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</si>
  <si>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</si>
  <si>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03267628</t>
  </si>
  <si>
    <t>040002541</t>
  </si>
  <si>
    <t>17195049659</t>
  </si>
  <si>
    <t>ADRIATIC CROATIA INTERNATIONAL CLUB d.d.</t>
  </si>
  <si>
    <t>OPATIJA</t>
  </si>
  <si>
    <t>MARŠALA TITA 151</t>
  </si>
  <si>
    <t>www.aci-club.hr</t>
  </si>
  <si>
    <t>PRIMORSKO-GORANSKA</t>
  </si>
  <si>
    <t>NE</t>
  </si>
  <si>
    <t>9329</t>
  </si>
  <si>
    <t>051/271288</t>
  </si>
  <si>
    <t>051/271824</t>
  </si>
  <si>
    <t>Obveznik: 17195049659; ADRIATIC CROATIA INTERNATIONAL CLUB d.d.</t>
  </si>
  <si>
    <t>Obveznik: 17195049659;  ADRIATIC CROATIA INTERNATIONAL CLUB d.d.</t>
  </si>
  <si>
    <t>1. Financijski izvještaji (bilanca, račun dobiti i gubitka, izvještaj o novčanom tijeku, izvještaj o promjenama</t>
  </si>
  <si>
    <t>PERUČIĆ DORIS</t>
  </si>
  <si>
    <t>KOSTELAC SUZANA</t>
  </si>
  <si>
    <t>suzana.kostelac@aci-club.hr</t>
  </si>
  <si>
    <t>30.06.2014.</t>
  </si>
  <si>
    <t>stanje na dan 30.06.2014.</t>
  </si>
  <si>
    <t>u razdoblju 01.01.2014. do 30.06.2014.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</si>
</sst>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/>
      <right/>
      <top style="thin"/>
      <bottom style="hair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0" fontId="4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4" fillId="0" borderId="16" xfId="5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Fill="1" applyBorder="1" applyAlignment="1" applyProtection="1">
      <alignment vertical="center"/>
      <protection hidden="1"/>
    </xf>
    <xf numFmtId="0" fontId="4" fillId="0" borderId="0" xfId="51" applyFont="1" applyFill="1" applyBorder="1" applyAlignment="1" applyProtection="1">
      <alignment horizontal="center" vertical="center" wrapText="1"/>
      <protection hidden="1"/>
    </xf>
    <xf numFmtId="0" fontId="4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4" fillId="0" borderId="0" xfId="51" applyFont="1" applyBorder="1" applyAlignment="1" applyProtection="1">
      <alignment horizontal="left"/>
      <protection hidden="1"/>
    </xf>
    <xf numFmtId="0" fontId="4" fillId="0" borderId="0" xfId="51" applyFont="1" applyBorder="1" applyAlignment="1" applyProtection="1">
      <alignment vertical="top"/>
      <protection hidden="1"/>
    </xf>
    <xf numFmtId="0" fontId="4" fillId="0" borderId="0" xfId="51" applyFont="1" applyBorder="1" applyAlignment="1" applyProtection="1">
      <alignment horizontal="right"/>
      <protection hidden="1"/>
    </xf>
    <xf numFmtId="0" fontId="3" fillId="0" borderId="0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4" fillId="0" borderId="0" xfId="51" applyFont="1" applyFill="1" applyBorder="1" applyAlignment="1" applyProtection="1">
      <alignment/>
      <protection hidden="1"/>
    </xf>
    <xf numFmtId="0" fontId="4" fillId="0" borderId="0" xfId="51" applyFont="1" applyBorder="1" applyAlignment="1" applyProtection="1">
      <alignment horizontal="center" vertical="center"/>
      <protection hidden="1" locked="0"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0" xfId="51" applyFont="1" applyBorder="1" applyAlignment="1" applyProtection="1">
      <alignment horizontal="right" vertical="top"/>
      <protection hidden="1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4" fillId="0" borderId="0" xfId="51" applyFont="1" applyBorder="1" applyAlignment="1">
      <alignment/>
      <protection/>
    </xf>
    <xf numFmtId="0" fontId="4" fillId="0" borderId="0" xfId="51" applyFont="1" applyBorder="1" applyAlignment="1" applyProtection="1">
      <alignment horizontal="left" vertical="top"/>
      <protection hidden="1"/>
    </xf>
    <xf numFmtId="0" fontId="4" fillId="0" borderId="17" xfId="51" applyFont="1" applyBorder="1" applyAlignment="1" applyProtection="1">
      <alignment/>
      <protection hidden="1"/>
    </xf>
    <xf numFmtId="0" fontId="4" fillId="0" borderId="18" xfId="51" applyFont="1" applyBorder="1" applyAlignment="1" applyProtection="1">
      <alignment/>
      <protection hidden="1"/>
    </xf>
    <xf numFmtId="0" fontId="4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4" fontId="3" fillId="0" borderId="10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vertical="center"/>
      <protection locked="0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3" fontId="2" fillId="0" borderId="2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2" fillId="0" borderId="10" xfId="0" applyNumberFormat="1" applyFont="1" applyFill="1" applyBorder="1" applyAlignment="1" applyProtection="1">
      <alignment vertical="center"/>
      <protection hidden="1"/>
    </xf>
    <xf numFmtId="3" fontId="2" fillId="0" borderId="13" xfId="0" applyNumberFormat="1" applyFont="1" applyFill="1" applyBorder="1" applyAlignment="1" applyProtection="1">
      <alignment vertical="center"/>
      <protection hidden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4" fillId="0" borderId="17" xfId="51" applyFont="1" applyBorder="1" applyAlignment="1">
      <alignment/>
      <protection/>
    </xf>
    <xf numFmtId="0" fontId="4" fillId="0" borderId="24" xfId="51" applyFont="1" applyBorder="1" applyAlignment="1">
      <alignment/>
      <protection/>
    </xf>
    <xf numFmtId="0" fontId="4" fillId="0" borderId="25" xfId="51" applyFont="1" applyFill="1" applyBorder="1" applyAlignment="1" applyProtection="1">
      <alignment horizontal="left" vertical="center" wrapText="1"/>
      <protection hidden="1"/>
    </xf>
    <xf numFmtId="0" fontId="4" fillId="0" borderId="16" xfId="51" applyFont="1" applyFill="1" applyBorder="1" applyAlignment="1" applyProtection="1">
      <alignment vertical="center"/>
      <protection hidden="1"/>
    </xf>
    <xf numFmtId="0" fontId="4" fillId="0" borderId="25" xfId="51" applyFont="1" applyBorder="1" applyAlignment="1" applyProtection="1">
      <alignment horizontal="left" vertical="center" wrapText="1"/>
      <protection hidden="1"/>
    </xf>
    <xf numFmtId="0" fontId="4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4" fillId="0" borderId="25" xfId="51" applyFont="1" applyFill="1" applyBorder="1" applyAlignment="1" applyProtection="1">
      <alignment/>
      <protection hidden="1"/>
    </xf>
    <xf numFmtId="0" fontId="4" fillId="0" borderId="25" xfId="51" applyFont="1" applyBorder="1" applyAlignment="1" applyProtection="1">
      <alignment wrapText="1"/>
      <protection hidden="1"/>
    </xf>
    <xf numFmtId="0" fontId="4" fillId="0" borderId="16" xfId="51" applyFont="1" applyBorder="1" applyAlignment="1" applyProtection="1">
      <alignment horizontal="right"/>
      <protection hidden="1"/>
    </xf>
    <xf numFmtId="0" fontId="4" fillId="0" borderId="25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0" fontId="3" fillId="0" borderId="25" xfId="51" applyFont="1" applyFill="1" applyBorder="1" applyAlignment="1" applyProtection="1">
      <alignment horizontal="right" vertical="center"/>
      <protection hidden="1" locked="0"/>
    </xf>
    <xf numFmtId="0" fontId="4" fillId="0" borderId="25" xfId="51" applyFont="1" applyBorder="1" applyAlignment="1" applyProtection="1">
      <alignment vertical="top"/>
      <protection hidden="1"/>
    </xf>
    <xf numFmtId="0" fontId="4" fillId="0" borderId="25" xfId="51" applyFont="1" applyBorder="1" applyAlignment="1" applyProtection="1">
      <alignment horizontal="left" vertical="top" wrapText="1"/>
      <protection hidden="1"/>
    </xf>
    <xf numFmtId="0" fontId="4" fillId="0" borderId="16" xfId="51" applyFont="1" applyBorder="1" applyAlignment="1">
      <alignment/>
      <protection/>
    </xf>
    <xf numFmtId="0" fontId="4" fillId="0" borderId="25" xfId="51" applyFont="1" applyBorder="1" applyAlignment="1" applyProtection="1">
      <alignment horizontal="left" vertical="top" indent="2"/>
      <protection hidden="1"/>
    </xf>
    <xf numFmtId="0" fontId="4" fillId="0" borderId="25" xfId="51" applyFont="1" applyBorder="1" applyAlignment="1" applyProtection="1">
      <alignment horizontal="left" vertical="top" wrapText="1" indent="2"/>
      <protection hidden="1"/>
    </xf>
    <xf numFmtId="0" fontId="4" fillId="0" borderId="16" xfId="51" applyFont="1" applyBorder="1" applyAlignment="1" applyProtection="1">
      <alignment horizontal="right" vertical="top"/>
      <protection hidden="1"/>
    </xf>
    <xf numFmtId="49" fontId="3" fillId="0" borderId="25" xfId="51" applyNumberFormat="1" applyFont="1" applyBorder="1" applyAlignment="1" applyProtection="1">
      <alignment horizontal="center" vertical="center"/>
      <protection hidden="1" locked="0"/>
    </xf>
    <xf numFmtId="0" fontId="4" fillId="0" borderId="16" xfId="51" applyFont="1" applyBorder="1" applyAlignment="1" applyProtection="1">
      <alignment horizontal="left" vertical="top"/>
      <protection hidden="1"/>
    </xf>
    <xf numFmtId="0" fontId="4" fillId="0" borderId="25" xfId="51" applyFont="1" applyBorder="1" applyAlignment="1" applyProtection="1">
      <alignment horizontal="left"/>
      <protection hidden="1"/>
    </xf>
    <xf numFmtId="0" fontId="4" fillId="0" borderId="24" xfId="51" applyFont="1" applyBorder="1" applyAlignment="1" applyProtection="1">
      <alignment/>
      <protection hidden="1"/>
    </xf>
    <xf numFmtId="0" fontId="4" fillId="0" borderId="16" xfId="51" applyFont="1" applyBorder="1" applyAlignment="1" applyProtection="1">
      <alignment horizontal="left"/>
      <protection hidden="1"/>
    </xf>
    <xf numFmtId="0" fontId="4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16" xfId="51" applyFont="1" applyBorder="1" applyAlignment="1" applyProtection="1">
      <alignment vertical="center"/>
      <protection hidden="1"/>
    </xf>
    <xf numFmtId="0" fontId="4" fillId="0" borderId="26" xfId="51" applyFont="1" applyBorder="1" applyAlignment="1" applyProtection="1">
      <alignment/>
      <protection hidden="1"/>
    </xf>
    <xf numFmtId="0" fontId="4" fillId="0" borderId="27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 horizontal="right" vertical="top" wrapText="1"/>
      <protection hidden="1"/>
    </xf>
    <xf numFmtId="0" fontId="4" fillId="0" borderId="28" xfId="51" applyFont="1" applyFill="1" applyBorder="1" applyAlignment="1" applyProtection="1">
      <alignment/>
      <protection hidden="1"/>
    </xf>
    <xf numFmtId="0" fontId="4" fillId="0" borderId="29" xfId="51" applyFont="1" applyFill="1" applyBorder="1" applyAlignment="1" applyProtection="1">
      <alignment/>
      <protection hidden="1"/>
    </xf>
    <xf numFmtId="14" fontId="3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0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51" applyFont="1" applyFill="1" applyBorder="1" applyAlignment="1" applyProtection="1">
      <alignment horizontal="center" vertical="center"/>
      <protection hidden="1" locked="0"/>
    </xf>
    <xf numFmtId="49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16" xfId="5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Fill="1" applyBorder="1" applyAlignment="1">
      <alignment/>
      <protection/>
    </xf>
    <xf numFmtId="49" fontId="3" fillId="0" borderId="0" xfId="51" applyNumberFormat="1" applyFont="1" applyFill="1" applyBorder="1" applyAlignment="1" applyProtection="1">
      <alignment horizontal="center" vertical="center"/>
      <protection hidden="1" locked="0"/>
    </xf>
    <xf numFmtId="3" fontId="3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4" fillId="0" borderId="0" xfId="51" applyFont="1" applyBorder="1" applyAlignment="1" applyProtection="1">
      <alignment vertical="center"/>
      <protection hidden="1"/>
    </xf>
    <xf numFmtId="0" fontId="4" fillId="0" borderId="16" xfId="51" applyFont="1" applyBorder="1" applyAlignment="1" applyProtection="1">
      <alignment horizontal="right" vertical="center"/>
      <protection hidden="1"/>
    </xf>
    <xf numFmtId="0" fontId="4" fillId="0" borderId="25" xfId="51" applyFont="1" applyBorder="1" applyAlignment="1" applyProtection="1">
      <alignment horizontal="right"/>
      <protection hidden="1"/>
    </xf>
    <xf numFmtId="0" fontId="3" fillId="0" borderId="27" xfId="51" applyFont="1" applyFill="1" applyBorder="1" applyAlignment="1" applyProtection="1">
      <alignment horizontal="left" vertical="center"/>
      <protection hidden="1" locked="0"/>
    </xf>
    <xf numFmtId="0" fontId="4" fillId="0" borderId="28" xfId="51" applyFont="1" applyFill="1" applyBorder="1" applyAlignment="1">
      <alignment horizontal="left" vertical="center"/>
      <protection/>
    </xf>
    <xf numFmtId="0" fontId="4" fillId="0" borderId="29" xfId="51" applyFont="1" applyFill="1" applyBorder="1" applyAlignment="1">
      <alignment horizontal="left" vertical="center"/>
      <protection/>
    </xf>
    <xf numFmtId="0" fontId="3" fillId="0" borderId="16" xfId="51" applyFont="1" applyFill="1" applyBorder="1" applyAlignment="1" applyProtection="1">
      <alignment horizontal="left" vertical="center" wrapText="1"/>
      <protection hidden="1"/>
    </xf>
    <xf numFmtId="0" fontId="3" fillId="0" borderId="0" xfId="51" applyFont="1" applyFill="1" applyBorder="1" applyAlignment="1" applyProtection="1">
      <alignment horizontal="left" vertical="center" wrapText="1"/>
      <protection hidden="1"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49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Border="1" applyAlignment="1" applyProtection="1">
      <alignment horizontal="right" vertical="center" wrapText="1"/>
      <protection hidden="1"/>
    </xf>
    <xf numFmtId="0" fontId="2" fillId="0" borderId="25" xfId="51" applyFont="1" applyBorder="1" applyAlignment="1" applyProtection="1">
      <alignment horizontal="right" wrapText="1"/>
      <protection hidden="1"/>
    </xf>
    <xf numFmtId="0" fontId="4" fillId="0" borderId="16" xfId="51" applyFont="1" applyBorder="1" applyAlignment="1" applyProtection="1">
      <alignment horizontal="right" vertical="center" wrapText="1"/>
      <protection hidden="1"/>
    </xf>
    <xf numFmtId="0" fontId="4" fillId="0" borderId="0" xfId="51" applyFont="1" applyBorder="1" applyAlignment="1" applyProtection="1">
      <alignment horizontal="right" wrapText="1"/>
      <protection hidden="1"/>
    </xf>
    <xf numFmtId="0" fontId="4" fillId="0" borderId="16" xfId="51" applyFont="1" applyBorder="1" applyAlignment="1" applyProtection="1">
      <alignment horizontal="right" wrapText="1"/>
      <protection hidden="1"/>
    </xf>
    <xf numFmtId="1" fontId="3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3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5" fillId="0" borderId="27" xfId="35" applyFill="1" applyBorder="1" applyAlignment="1" applyProtection="1">
      <alignment/>
      <protection hidden="1" locked="0"/>
    </xf>
    <xf numFmtId="0" fontId="3" fillId="0" borderId="28" xfId="51" applyFont="1" applyFill="1" applyBorder="1" applyAlignment="1" applyProtection="1">
      <alignment/>
      <protection hidden="1" locked="0"/>
    </xf>
    <xf numFmtId="0" fontId="3" fillId="0" borderId="29" xfId="51" applyFont="1" applyFill="1" applyBorder="1" applyAlignment="1" applyProtection="1">
      <alignment/>
      <protection hidden="1" locked="0"/>
    </xf>
    <xf numFmtId="0" fontId="3" fillId="0" borderId="27" xfId="51" applyFont="1" applyFill="1" applyBorder="1" applyAlignment="1" applyProtection="1">
      <alignment horizontal="right" vertical="center"/>
      <protection hidden="1" locked="0"/>
    </xf>
    <xf numFmtId="0" fontId="4" fillId="0" borderId="28" xfId="51" applyFont="1" applyFill="1" applyBorder="1" applyAlignment="1">
      <alignment/>
      <protection/>
    </xf>
    <xf numFmtId="0" fontId="4" fillId="0" borderId="29" xfId="51" applyFont="1" applyFill="1" applyBorder="1" applyAlignment="1">
      <alignment/>
      <protection/>
    </xf>
    <xf numFmtId="0" fontId="4" fillId="0" borderId="28" xfId="51" applyFont="1" applyFill="1" applyBorder="1" applyAlignment="1">
      <alignment horizontal="left"/>
      <protection/>
    </xf>
    <xf numFmtId="0" fontId="4" fillId="0" borderId="29" xfId="51" applyFont="1" applyFill="1" applyBorder="1" applyAlignment="1">
      <alignment horizontal="left"/>
      <protection/>
    </xf>
    <xf numFmtId="0" fontId="4" fillId="0" borderId="0" xfId="51" applyFont="1" applyBorder="1" applyAlignment="1" applyProtection="1">
      <alignment horizontal="right" vertical="center"/>
      <protection hidden="1"/>
    </xf>
    <xf numFmtId="0" fontId="4" fillId="0" borderId="16" xfId="51" applyFont="1" applyBorder="1" applyAlignment="1" applyProtection="1">
      <alignment horizontal="center" vertical="center"/>
      <protection hidden="1"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horizontal="center"/>
      <protection/>
    </xf>
    <xf numFmtId="0" fontId="4" fillId="0" borderId="0" xfId="51" applyFont="1" applyBorder="1" applyAlignment="1">
      <alignment horizontal="center" vertical="center"/>
      <protection/>
    </xf>
    <xf numFmtId="0" fontId="4" fillId="0" borderId="0" xfId="51" applyFont="1" applyBorder="1" applyAlignment="1">
      <alignment vertical="center"/>
      <protection/>
    </xf>
    <xf numFmtId="0" fontId="4" fillId="0" borderId="0" xfId="51" applyFont="1" applyBorder="1" applyAlignment="1" applyProtection="1">
      <alignment horizontal="right"/>
      <protection hidden="1"/>
    </xf>
    <xf numFmtId="0" fontId="4" fillId="0" borderId="0" xfId="51" applyFont="1" applyBorder="1" applyAlignment="1">
      <alignment horizontal="center"/>
      <protection/>
    </xf>
    <xf numFmtId="0" fontId="4" fillId="0" borderId="25" xfId="51" applyFont="1" applyBorder="1" applyAlignment="1">
      <alignment horizontal="center"/>
      <protection/>
    </xf>
    <xf numFmtId="0" fontId="4" fillId="0" borderId="0" xfId="51" applyFont="1" applyBorder="1" applyAlignment="1" applyProtection="1">
      <alignment vertical="top" wrapText="1"/>
      <protection hidden="1"/>
    </xf>
    <xf numFmtId="0" fontId="4" fillId="0" borderId="0" xfId="51" applyFont="1" applyBorder="1" applyAlignment="1" applyProtection="1">
      <alignment wrapText="1"/>
      <protection hidden="1"/>
    </xf>
    <xf numFmtId="0" fontId="4" fillId="0" borderId="25" xfId="51" applyFont="1" applyBorder="1" applyAlignment="1" applyProtection="1">
      <alignment horizontal="right" wrapText="1"/>
      <protection hidden="1"/>
    </xf>
    <xf numFmtId="49" fontId="3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3" fillId="0" borderId="29" xfId="51" applyNumberFormat="1" applyFont="1" applyFill="1" applyBorder="1" applyAlignment="1" applyProtection="1">
      <alignment horizontal="left" vertical="center"/>
      <protection hidden="1" locked="0"/>
    </xf>
    <xf numFmtId="0" fontId="4" fillId="0" borderId="0" xfId="51" applyFont="1" applyBorder="1" applyAlignment="1" applyProtection="1">
      <alignment horizontal="center" vertical="top"/>
      <protection hidden="1"/>
    </xf>
    <xf numFmtId="0" fontId="4" fillId="0" borderId="0" xfId="51" applyFont="1" applyBorder="1" applyAlignment="1" applyProtection="1">
      <alignment horizont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4" fillId="0" borderId="17" xfId="51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 applyProtection="1">
      <alignment horizontal="left" vertical="center"/>
      <protection hidden="1" locked="0"/>
    </xf>
    <xf numFmtId="0" fontId="4" fillId="0" borderId="31" xfId="51" applyFont="1" applyBorder="1" applyAlignment="1" applyProtection="1">
      <alignment horizontal="center" vertical="top"/>
      <protection hidden="1"/>
    </xf>
    <xf numFmtId="0" fontId="4" fillId="0" borderId="31" xfId="51" applyFont="1" applyBorder="1" applyAlignment="1">
      <alignment horizontal="center"/>
      <protection/>
    </xf>
    <xf numFmtId="0" fontId="4" fillId="0" borderId="32" xfId="51" applyFont="1" applyBorder="1" applyAlignment="1">
      <alignment/>
      <protection/>
    </xf>
    <xf numFmtId="0" fontId="4" fillId="0" borderId="28" xfId="51" applyFont="1" applyFill="1" applyBorder="1" applyAlignment="1" applyProtection="1">
      <alignment horizontal="center" vertical="top"/>
      <protection hidden="1"/>
    </xf>
    <xf numFmtId="0" fontId="4" fillId="0" borderId="28" xfId="51" applyFont="1" applyFill="1" applyBorder="1" applyAlignment="1" applyProtection="1">
      <alignment horizontal="center"/>
      <protection hidden="1"/>
    </xf>
    <xf numFmtId="49" fontId="5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6" xfId="0" applyFont="1" applyFill="1" applyBorder="1" applyAlignment="1">
      <alignment horizontal="left" vertical="center" wrapText="1" indent="1"/>
    </xf>
    <xf numFmtId="0" fontId="4" fillId="0" borderId="37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3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i-club.hr/" TargetMode="External" /><Relationship Id="rId2" Type="http://schemas.openxmlformats.org/officeDocument/2006/relationships/hyperlink" Target="mailto:suzana.kostelac@aci-club.hr" TargetMode="External" /><Relationship Id="rId3" Type="http://schemas.openxmlformats.org/officeDocument/2006/relationships/hyperlink" Target="mailto:suzana.kostelac@aci-club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K30" sqref="K30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 t="s">
        <v>322</v>
      </c>
      <c r="F2" s="12"/>
      <c r="G2" s="13" t="s">
        <v>250</v>
      </c>
      <c r="H2" s="119" t="s">
        <v>341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.75">
      <c r="A4" s="136" t="s">
        <v>316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28" t="s">
        <v>251</v>
      </c>
      <c r="B6" s="129"/>
      <c r="C6" s="139" t="s">
        <v>323</v>
      </c>
      <c r="D6" s="140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9" t="s">
        <v>324</v>
      </c>
      <c r="D8" s="140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43" t="s">
        <v>253</v>
      </c>
      <c r="B10" s="144"/>
      <c r="C10" s="139" t="s">
        <v>325</v>
      </c>
      <c r="D10" s="140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45"/>
      <c r="B11" s="144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28" t="s">
        <v>254</v>
      </c>
      <c r="B12" s="129"/>
      <c r="C12" s="130" t="s">
        <v>326</v>
      </c>
      <c r="D12" s="131"/>
      <c r="E12" s="131"/>
      <c r="F12" s="131"/>
      <c r="G12" s="131"/>
      <c r="H12" s="131"/>
      <c r="I12" s="132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28" t="s">
        <v>255</v>
      </c>
      <c r="B14" s="129"/>
      <c r="C14" s="146">
        <v>51410</v>
      </c>
      <c r="D14" s="147"/>
      <c r="E14" s="16"/>
      <c r="F14" s="130" t="s">
        <v>327</v>
      </c>
      <c r="G14" s="131"/>
      <c r="H14" s="131"/>
      <c r="I14" s="132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28" t="s">
        <v>256</v>
      </c>
      <c r="B16" s="129"/>
      <c r="C16" s="130" t="s">
        <v>328</v>
      </c>
      <c r="D16" s="131"/>
      <c r="E16" s="131"/>
      <c r="F16" s="131"/>
      <c r="G16" s="131"/>
      <c r="H16" s="131"/>
      <c r="I16" s="132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28" t="s">
        <v>257</v>
      </c>
      <c r="B18" s="129"/>
      <c r="C18" s="148" t="s">
        <v>340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28" t="s">
        <v>258</v>
      </c>
      <c r="B20" s="129"/>
      <c r="C20" s="148" t="s">
        <v>329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28" t="s">
        <v>259</v>
      </c>
      <c r="B22" s="129"/>
      <c r="C22" s="120">
        <v>302</v>
      </c>
      <c r="D22" s="130" t="s">
        <v>327</v>
      </c>
      <c r="E22" s="154"/>
      <c r="F22" s="155"/>
      <c r="G22" s="128"/>
      <c r="H22" s="162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28" t="s">
        <v>260</v>
      </c>
      <c r="B24" s="129"/>
      <c r="C24" s="120">
        <v>8</v>
      </c>
      <c r="D24" s="130" t="s">
        <v>330</v>
      </c>
      <c r="E24" s="154"/>
      <c r="F24" s="154"/>
      <c r="G24" s="155"/>
      <c r="H24" s="50" t="s">
        <v>261</v>
      </c>
      <c r="I24" s="126">
        <v>394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317</v>
      </c>
      <c r="I25" s="97"/>
      <c r="J25" s="10"/>
      <c r="K25" s="10"/>
      <c r="L25" s="10"/>
    </row>
    <row r="26" spans="1:12" ht="12.75">
      <c r="A26" s="128" t="s">
        <v>262</v>
      </c>
      <c r="B26" s="129"/>
      <c r="C26" s="121" t="s">
        <v>331</v>
      </c>
      <c r="D26" s="25"/>
      <c r="E26" s="33"/>
      <c r="F26" s="24"/>
      <c r="G26" s="156" t="s">
        <v>263</v>
      </c>
      <c r="H26" s="129"/>
      <c r="I26" s="122" t="s">
        <v>332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7" t="s">
        <v>264</v>
      </c>
      <c r="B28" s="158"/>
      <c r="C28" s="159"/>
      <c r="D28" s="159"/>
      <c r="E28" s="160" t="s">
        <v>265</v>
      </c>
      <c r="F28" s="161"/>
      <c r="G28" s="161"/>
      <c r="H28" s="163" t="s">
        <v>266</v>
      </c>
      <c r="I28" s="164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51"/>
      <c r="B30" s="152"/>
      <c r="C30" s="152"/>
      <c r="D30" s="153"/>
      <c r="E30" s="151"/>
      <c r="F30" s="152"/>
      <c r="G30" s="152"/>
      <c r="H30" s="139"/>
      <c r="I30" s="140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51"/>
      <c r="B32" s="152"/>
      <c r="C32" s="152"/>
      <c r="D32" s="153"/>
      <c r="E32" s="151"/>
      <c r="F32" s="152"/>
      <c r="G32" s="152"/>
      <c r="H32" s="139"/>
      <c r="I32" s="140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51"/>
      <c r="B34" s="152"/>
      <c r="C34" s="152"/>
      <c r="D34" s="153"/>
      <c r="E34" s="151"/>
      <c r="F34" s="152"/>
      <c r="G34" s="152"/>
      <c r="H34" s="139"/>
      <c r="I34" s="140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51"/>
      <c r="B36" s="152"/>
      <c r="C36" s="152"/>
      <c r="D36" s="153"/>
      <c r="E36" s="151"/>
      <c r="F36" s="152"/>
      <c r="G36" s="152"/>
      <c r="H36" s="139"/>
      <c r="I36" s="140"/>
      <c r="J36" s="10"/>
      <c r="K36" s="10"/>
      <c r="L36" s="10"/>
    </row>
    <row r="37" spans="1:12" ht="12.75">
      <c r="A37" s="102"/>
      <c r="B37" s="30"/>
      <c r="C37" s="171"/>
      <c r="D37" s="172"/>
      <c r="E37" s="16"/>
      <c r="F37" s="171"/>
      <c r="G37" s="172"/>
      <c r="H37" s="16"/>
      <c r="I37" s="94"/>
      <c r="J37" s="10"/>
      <c r="K37" s="10"/>
      <c r="L37" s="10"/>
    </row>
    <row r="38" spans="1:12" ht="12.75">
      <c r="A38" s="151"/>
      <c r="B38" s="152"/>
      <c r="C38" s="152"/>
      <c r="D38" s="153"/>
      <c r="E38" s="151"/>
      <c r="F38" s="152"/>
      <c r="G38" s="152"/>
      <c r="H38" s="139"/>
      <c r="I38" s="140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51"/>
      <c r="B40" s="152"/>
      <c r="C40" s="152"/>
      <c r="D40" s="153"/>
      <c r="E40" s="151"/>
      <c r="F40" s="152"/>
      <c r="G40" s="152"/>
      <c r="H40" s="139"/>
      <c r="I40" s="140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43" t="s">
        <v>267</v>
      </c>
      <c r="B44" s="167"/>
      <c r="C44" s="139"/>
      <c r="D44" s="140"/>
      <c r="E44" s="26"/>
      <c r="F44" s="130"/>
      <c r="G44" s="152"/>
      <c r="H44" s="152"/>
      <c r="I44" s="153"/>
      <c r="J44" s="10"/>
      <c r="K44" s="10"/>
      <c r="L44" s="10"/>
    </row>
    <row r="45" spans="1:12" ht="12.75">
      <c r="A45" s="102"/>
      <c r="B45" s="30"/>
      <c r="C45" s="171"/>
      <c r="D45" s="172"/>
      <c r="E45" s="16"/>
      <c r="F45" s="171"/>
      <c r="G45" s="178"/>
      <c r="H45" s="35"/>
      <c r="I45" s="106"/>
      <c r="J45" s="10"/>
      <c r="K45" s="10"/>
      <c r="L45" s="10"/>
    </row>
    <row r="46" spans="1:12" ht="12.75">
      <c r="A46" s="143" t="s">
        <v>268</v>
      </c>
      <c r="B46" s="167"/>
      <c r="C46" s="130" t="s">
        <v>339</v>
      </c>
      <c r="D46" s="179"/>
      <c r="E46" s="179"/>
      <c r="F46" s="179"/>
      <c r="G46" s="179"/>
      <c r="H46" s="179"/>
      <c r="I46" s="180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43" t="s">
        <v>270</v>
      </c>
      <c r="B48" s="167"/>
      <c r="C48" s="168" t="s">
        <v>333</v>
      </c>
      <c r="D48" s="169"/>
      <c r="E48" s="170"/>
      <c r="F48" s="16"/>
      <c r="G48" s="50" t="s">
        <v>271</v>
      </c>
      <c r="H48" s="168" t="s">
        <v>334</v>
      </c>
      <c r="I48" s="170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43" t="s">
        <v>257</v>
      </c>
      <c r="B50" s="167"/>
      <c r="C50" s="186" t="s">
        <v>340</v>
      </c>
      <c r="D50" s="169"/>
      <c r="E50" s="169"/>
      <c r="F50" s="169"/>
      <c r="G50" s="169"/>
      <c r="H50" s="169"/>
      <c r="I50" s="170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28" t="s">
        <v>272</v>
      </c>
      <c r="B52" s="129"/>
      <c r="C52" s="168" t="s">
        <v>338</v>
      </c>
      <c r="D52" s="169"/>
      <c r="E52" s="169"/>
      <c r="F52" s="169"/>
      <c r="G52" s="169"/>
      <c r="H52" s="169"/>
      <c r="I52" s="132"/>
      <c r="J52" s="10"/>
      <c r="K52" s="10"/>
      <c r="L52" s="10"/>
    </row>
    <row r="53" spans="1:12" ht="12.75">
      <c r="A53" s="107"/>
      <c r="B53" s="20"/>
      <c r="C53" s="127" t="s">
        <v>273</v>
      </c>
      <c r="D53" s="127"/>
      <c r="E53" s="127"/>
      <c r="F53" s="127"/>
      <c r="G53" s="127"/>
      <c r="H53" s="127"/>
      <c r="I53" s="108"/>
      <c r="J53" s="10"/>
      <c r="K53" s="10"/>
      <c r="L53" s="10"/>
    </row>
    <row r="54" spans="1:12" ht="12.75">
      <c r="A54" s="107"/>
      <c r="B54" s="20"/>
      <c r="C54" s="127"/>
      <c r="D54" s="127"/>
      <c r="E54" s="127"/>
      <c r="F54" s="127"/>
      <c r="G54" s="127"/>
      <c r="H54" s="127"/>
      <c r="I54" s="108"/>
      <c r="J54" s="10"/>
      <c r="K54" s="10"/>
      <c r="L54" s="10"/>
    </row>
    <row r="55" spans="1:12" ht="12.75">
      <c r="A55" s="107"/>
      <c r="B55" s="187" t="s">
        <v>274</v>
      </c>
      <c r="C55" s="188"/>
      <c r="D55" s="188"/>
      <c r="E55" s="188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73" t="s">
        <v>337</v>
      </c>
      <c r="C56" s="174"/>
      <c r="D56" s="174"/>
      <c r="E56" s="174"/>
      <c r="F56" s="174"/>
      <c r="G56" s="174"/>
      <c r="H56" s="174"/>
      <c r="I56" s="175"/>
      <c r="J56" s="10"/>
      <c r="K56" s="10"/>
      <c r="L56" s="10"/>
    </row>
    <row r="57" spans="1:12" ht="12.75">
      <c r="A57" s="107"/>
      <c r="B57" s="173" t="s">
        <v>306</v>
      </c>
      <c r="C57" s="174"/>
      <c r="D57" s="174"/>
      <c r="E57" s="174"/>
      <c r="F57" s="174"/>
      <c r="G57" s="174"/>
      <c r="H57" s="174"/>
      <c r="I57" s="109"/>
      <c r="J57" s="10"/>
      <c r="K57" s="10"/>
      <c r="L57" s="10"/>
    </row>
    <row r="58" spans="1:12" ht="12.75">
      <c r="A58" s="107"/>
      <c r="B58" s="173" t="s">
        <v>307</v>
      </c>
      <c r="C58" s="174"/>
      <c r="D58" s="174"/>
      <c r="E58" s="174"/>
      <c r="F58" s="174"/>
      <c r="G58" s="174"/>
      <c r="H58" s="174"/>
      <c r="I58" s="175"/>
      <c r="J58" s="10"/>
      <c r="K58" s="10"/>
      <c r="L58" s="10"/>
    </row>
    <row r="59" spans="1:12" ht="12.75">
      <c r="A59" s="107"/>
      <c r="B59" s="173" t="s">
        <v>308</v>
      </c>
      <c r="C59" s="174"/>
      <c r="D59" s="174"/>
      <c r="E59" s="174"/>
      <c r="F59" s="174"/>
      <c r="G59" s="174"/>
      <c r="H59" s="174"/>
      <c r="I59" s="17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6"/>
      <c r="H61" s="37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81" t="s">
        <v>277</v>
      </c>
      <c r="H62" s="182"/>
      <c r="I62" s="183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4"/>
      <c r="H63" s="185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G62:I62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A46:B46"/>
    <mergeCell ref="A44:B44"/>
    <mergeCell ref="C44:D44"/>
    <mergeCell ref="F44:I44"/>
    <mergeCell ref="C45:D45"/>
    <mergeCell ref="F45:G45"/>
    <mergeCell ref="C46:I46"/>
    <mergeCell ref="E30:G30"/>
    <mergeCell ref="A48:B48"/>
    <mergeCell ref="C48:E48"/>
    <mergeCell ref="H48:I48"/>
    <mergeCell ref="F37:G37"/>
    <mergeCell ref="A38:D38"/>
    <mergeCell ref="C37:D37"/>
    <mergeCell ref="A40:D40"/>
    <mergeCell ref="E40:G40"/>
    <mergeCell ref="H40:I40"/>
    <mergeCell ref="H30:I30"/>
    <mergeCell ref="E38:G38"/>
    <mergeCell ref="D31:G31"/>
    <mergeCell ref="A32:D32"/>
    <mergeCell ref="E32:G32"/>
    <mergeCell ref="H32:I32"/>
    <mergeCell ref="H38:I38"/>
    <mergeCell ref="A34:D34"/>
    <mergeCell ref="E34:G34"/>
    <mergeCell ref="A30:D30"/>
    <mergeCell ref="A26:B26"/>
    <mergeCell ref="G26:H26"/>
    <mergeCell ref="A28:D28"/>
    <mergeCell ref="E28:G28"/>
    <mergeCell ref="A22:B22"/>
    <mergeCell ref="D22:F22"/>
    <mergeCell ref="G22:H22"/>
    <mergeCell ref="H28:I28"/>
    <mergeCell ref="A18:B18"/>
    <mergeCell ref="C18:I18"/>
    <mergeCell ref="A20:B20"/>
    <mergeCell ref="C20:I20"/>
    <mergeCell ref="H34:I34"/>
    <mergeCell ref="A36:D36"/>
    <mergeCell ref="E36:G36"/>
    <mergeCell ref="H36:I36"/>
    <mergeCell ref="A24:B24"/>
    <mergeCell ref="D24:G24"/>
    <mergeCell ref="C10:D10"/>
    <mergeCell ref="A12:B12"/>
    <mergeCell ref="C12:I12"/>
    <mergeCell ref="A14:B14"/>
    <mergeCell ref="C14:D14"/>
    <mergeCell ref="F14:I14"/>
    <mergeCell ref="C54:H54"/>
    <mergeCell ref="A16:B16"/>
    <mergeCell ref="C16:I16"/>
    <mergeCell ref="A2:D2"/>
    <mergeCell ref="A4:I4"/>
    <mergeCell ref="A6:B6"/>
    <mergeCell ref="C6:D6"/>
    <mergeCell ref="A8:B8"/>
    <mergeCell ref="C8:D8"/>
    <mergeCell ref="A10:B11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20" r:id="rId1" display="www.aci-club.hr"/>
    <hyperlink ref="C50" r:id="rId2" display="suzana.kostelac@aci-club.hr"/>
    <hyperlink ref="C18" r:id="rId3" display="suzana.kostelac@aci-club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51" customWidth="1"/>
    <col min="10" max="11" width="9.8515625" style="51" bestFit="1" customWidth="1"/>
    <col min="12" max="13" width="9.28125" style="51" bestFit="1" customWidth="1"/>
    <col min="14" max="16384" width="9.140625" style="51" customWidth="1"/>
  </cols>
  <sheetData>
    <row r="1" spans="1:11" ht="12.75" customHeight="1">
      <c r="A1" s="222" t="s">
        <v>153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</row>
    <row r="2" spans="1:11" ht="12.75" customHeight="1">
      <c r="A2" s="223" t="s">
        <v>342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11" ht="12.75">
      <c r="A3" s="224" t="s">
        <v>335</v>
      </c>
      <c r="B3" s="225"/>
      <c r="C3" s="225"/>
      <c r="D3" s="225"/>
      <c r="E3" s="225"/>
      <c r="F3" s="225"/>
      <c r="G3" s="225"/>
      <c r="H3" s="225"/>
      <c r="I3" s="225"/>
      <c r="J3" s="225"/>
      <c r="K3" s="226"/>
    </row>
    <row r="4" spans="1:11" ht="22.5">
      <c r="A4" s="227" t="s">
        <v>59</v>
      </c>
      <c r="B4" s="228"/>
      <c r="C4" s="228"/>
      <c r="D4" s="228"/>
      <c r="E4" s="228"/>
      <c r="F4" s="228"/>
      <c r="G4" s="228"/>
      <c r="H4" s="229"/>
      <c r="I4" s="57" t="s">
        <v>278</v>
      </c>
      <c r="J4" s="58" t="s">
        <v>318</v>
      </c>
      <c r="K4" s="59" t="s">
        <v>319</v>
      </c>
    </row>
    <row r="5" spans="1:11" ht="12.75">
      <c r="A5" s="230">
        <v>1</v>
      </c>
      <c r="B5" s="230"/>
      <c r="C5" s="230"/>
      <c r="D5" s="230"/>
      <c r="E5" s="230"/>
      <c r="F5" s="230"/>
      <c r="G5" s="230"/>
      <c r="H5" s="230"/>
      <c r="I5" s="56">
        <v>2</v>
      </c>
      <c r="J5" s="55">
        <v>3</v>
      </c>
      <c r="K5" s="55">
        <v>4</v>
      </c>
    </row>
    <row r="6" spans="1:11" ht="12.75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3"/>
    </row>
    <row r="7" spans="1:11" ht="12.75">
      <c r="A7" s="204" t="s">
        <v>60</v>
      </c>
      <c r="B7" s="205"/>
      <c r="C7" s="205"/>
      <c r="D7" s="205"/>
      <c r="E7" s="205"/>
      <c r="F7" s="205"/>
      <c r="G7" s="205"/>
      <c r="H7" s="221"/>
      <c r="I7" s="3">
        <v>1</v>
      </c>
      <c r="J7" s="6">
        <v>0</v>
      </c>
      <c r="K7" s="6">
        <v>0</v>
      </c>
    </row>
    <row r="8" spans="1:11" ht="12.75">
      <c r="A8" s="192" t="s">
        <v>13</v>
      </c>
      <c r="B8" s="193"/>
      <c r="C8" s="193"/>
      <c r="D8" s="193"/>
      <c r="E8" s="193"/>
      <c r="F8" s="193"/>
      <c r="G8" s="193"/>
      <c r="H8" s="194"/>
      <c r="I8" s="1">
        <v>2</v>
      </c>
      <c r="J8" s="52">
        <f>J9+J16+J26+J35+J39</f>
        <v>460218378</v>
      </c>
      <c r="K8" s="52">
        <f>K9+K16+K26+K35+K39</f>
        <v>424304334</v>
      </c>
    </row>
    <row r="9" spans="1:11" ht="12.75">
      <c r="A9" s="189" t="s">
        <v>205</v>
      </c>
      <c r="B9" s="190"/>
      <c r="C9" s="190"/>
      <c r="D9" s="190"/>
      <c r="E9" s="190"/>
      <c r="F9" s="190"/>
      <c r="G9" s="190"/>
      <c r="H9" s="191"/>
      <c r="I9" s="1">
        <v>3</v>
      </c>
      <c r="J9" s="52">
        <f>SUM(J10:J15)</f>
        <v>24857435</v>
      </c>
      <c r="K9" s="52">
        <f>SUM(K10:K15)</f>
        <v>30344556</v>
      </c>
    </row>
    <row r="10" spans="1:11" ht="12.75">
      <c r="A10" s="189" t="s">
        <v>112</v>
      </c>
      <c r="B10" s="190"/>
      <c r="C10" s="190"/>
      <c r="D10" s="190"/>
      <c r="E10" s="190"/>
      <c r="F10" s="190"/>
      <c r="G10" s="190"/>
      <c r="H10" s="191"/>
      <c r="I10" s="1">
        <v>4</v>
      </c>
      <c r="J10" s="7">
        <v>0</v>
      </c>
      <c r="K10" s="7">
        <v>0</v>
      </c>
    </row>
    <row r="11" spans="1:11" ht="12.75">
      <c r="A11" s="189" t="s">
        <v>14</v>
      </c>
      <c r="B11" s="190"/>
      <c r="C11" s="190"/>
      <c r="D11" s="190"/>
      <c r="E11" s="190"/>
      <c r="F11" s="190"/>
      <c r="G11" s="190"/>
      <c r="H11" s="191"/>
      <c r="I11" s="1">
        <v>5</v>
      </c>
      <c r="J11" s="7">
        <v>23491411</v>
      </c>
      <c r="K11" s="7">
        <v>29779446</v>
      </c>
    </row>
    <row r="12" spans="1:11" ht="12.75">
      <c r="A12" s="189" t="s">
        <v>113</v>
      </c>
      <c r="B12" s="190"/>
      <c r="C12" s="190"/>
      <c r="D12" s="190"/>
      <c r="E12" s="190"/>
      <c r="F12" s="190"/>
      <c r="G12" s="190"/>
      <c r="H12" s="191"/>
      <c r="I12" s="1">
        <v>6</v>
      </c>
      <c r="J12" s="7">
        <v>0</v>
      </c>
      <c r="K12" s="7">
        <v>0</v>
      </c>
    </row>
    <row r="13" spans="1:11" ht="12.75">
      <c r="A13" s="189" t="s">
        <v>208</v>
      </c>
      <c r="B13" s="190"/>
      <c r="C13" s="190"/>
      <c r="D13" s="190"/>
      <c r="E13" s="190"/>
      <c r="F13" s="190"/>
      <c r="G13" s="190"/>
      <c r="H13" s="191"/>
      <c r="I13" s="1">
        <v>7</v>
      </c>
      <c r="J13" s="7">
        <v>0</v>
      </c>
      <c r="K13" s="7">
        <v>0</v>
      </c>
    </row>
    <row r="14" spans="1:11" ht="12.75">
      <c r="A14" s="189" t="s">
        <v>209</v>
      </c>
      <c r="B14" s="190"/>
      <c r="C14" s="190"/>
      <c r="D14" s="190"/>
      <c r="E14" s="190"/>
      <c r="F14" s="190"/>
      <c r="G14" s="190"/>
      <c r="H14" s="191"/>
      <c r="I14" s="1">
        <v>8</v>
      </c>
      <c r="J14" s="7">
        <v>1366024</v>
      </c>
      <c r="K14" s="7">
        <v>565110</v>
      </c>
    </row>
    <row r="15" spans="1:11" ht="12.75">
      <c r="A15" s="189" t="s">
        <v>210</v>
      </c>
      <c r="B15" s="190"/>
      <c r="C15" s="190"/>
      <c r="D15" s="190"/>
      <c r="E15" s="190"/>
      <c r="F15" s="190"/>
      <c r="G15" s="190"/>
      <c r="H15" s="191"/>
      <c r="I15" s="1">
        <v>9</v>
      </c>
      <c r="J15" s="7">
        <v>0</v>
      </c>
      <c r="K15" s="7">
        <v>0</v>
      </c>
    </row>
    <row r="16" spans="1:11" ht="12.75">
      <c r="A16" s="189" t="s">
        <v>206</v>
      </c>
      <c r="B16" s="190"/>
      <c r="C16" s="190"/>
      <c r="D16" s="190"/>
      <c r="E16" s="190"/>
      <c r="F16" s="190"/>
      <c r="G16" s="190"/>
      <c r="H16" s="191"/>
      <c r="I16" s="1">
        <v>10</v>
      </c>
      <c r="J16" s="52">
        <f>SUM(J17:J25)</f>
        <v>435220156</v>
      </c>
      <c r="K16" s="52">
        <f>SUM(K17:K25)</f>
        <v>391889266</v>
      </c>
    </row>
    <row r="17" spans="1:11" ht="12.75">
      <c r="A17" s="189" t="s">
        <v>211</v>
      </c>
      <c r="B17" s="190"/>
      <c r="C17" s="190"/>
      <c r="D17" s="190"/>
      <c r="E17" s="190"/>
      <c r="F17" s="190"/>
      <c r="G17" s="190"/>
      <c r="H17" s="191"/>
      <c r="I17" s="1">
        <v>11</v>
      </c>
      <c r="J17" s="7">
        <v>17142651</v>
      </c>
      <c r="K17" s="7">
        <v>17142651</v>
      </c>
    </row>
    <row r="18" spans="1:11" ht="12.75">
      <c r="A18" s="189" t="s">
        <v>247</v>
      </c>
      <c r="B18" s="190"/>
      <c r="C18" s="190"/>
      <c r="D18" s="190"/>
      <c r="E18" s="190"/>
      <c r="F18" s="190"/>
      <c r="G18" s="190"/>
      <c r="H18" s="191"/>
      <c r="I18" s="1">
        <v>12</v>
      </c>
      <c r="J18" s="7">
        <v>274353565</v>
      </c>
      <c r="K18" s="7">
        <v>232010043</v>
      </c>
    </row>
    <row r="19" spans="1:11" ht="12.75">
      <c r="A19" s="189" t="s">
        <v>212</v>
      </c>
      <c r="B19" s="190"/>
      <c r="C19" s="190"/>
      <c r="D19" s="190"/>
      <c r="E19" s="190"/>
      <c r="F19" s="190"/>
      <c r="G19" s="190"/>
      <c r="H19" s="191"/>
      <c r="I19" s="1">
        <v>13</v>
      </c>
      <c r="J19" s="7">
        <v>35623618</v>
      </c>
      <c r="K19" s="7">
        <v>32878630</v>
      </c>
    </row>
    <row r="20" spans="1:11" ht="12.75">
      <c r="A20" s="189" t="s">
        <v>27</v>
      </c>
      <c r="B20" s="190"/>
      <c r="C20" s="190"/>
      <c r="D20" s="190"/>
      <c r="E20" s="190"/>
      <c r="F20" s="190"/>
      <c r="G20" s="190"/>
      <c r="H20" s="191"/>
      <c r="I20" s="1">
        <v>14</v>
      </c>
      <c r="J20" s="7">
        <v>31858843</v>
      </c>
      <c r="K20" s="7">
        <v>26090362</v>
      </c>
    </row>
    <row r="21" spans="1:11" ht="12.75">
      <c r="A21" s="189" t="s">
        <v>28</v>
      </c>
      <c r="B21" s="190"/>
      <c r="C21" s="190"/>
      <c r="D21" s="190"/>
      <c r="E21" s="190"/>
      <c r="F21" s="190"/>
      <c r="G21" s="190"/>
      <c r="H21" s="191"/>
      <c r="I21" s="1">
        <v>15</v>
      </c>
      <c r="J21" s="7">
        <v>0</v>
      </c>
      <c r="K21" s="7">
        <v>0</v>
      </c>
    </row>
    <row r="22" spans="1:11" ht="12.75">
      <c r="A22" s="189" t="s">
        <v>72</v>
      </c>
      <c r="B22" s="190"/>
      <c r="C22" s="190"/>
      <c r="D22" s="190"/>
      <c r="E22" s="190"/>
      <c r="F22" s="190"/>
      <c r="G22" s="190"/>
      <c r="H22" s="191"/>
      <c r="I22" s="1">
        <v>16</v>
      </c>
      <c r="J22" s="7">
        <v>208202</v>
      </c>
      <c r="K22" s="7">
        <v>379217</v>
      </c>
    </row>
    <row r="23" spans="1:11" ht="12.75">
      <c r="A23" s="189" t="s">
        <v>73</v>
      </c>
      <c r="B23" s="190"/>
      <c r="C23" s="190"/>
      <c r="D23" s="190"/>
      <c r="E23" s="190"/>
      <c r="F23" s="190"/>
      <c r="G23" s="190"/>
      <c r="H23" s="191"/>
      <c r="I23" s="1">
        <v>17</v>
      </c>
      <c r="J23" s="7">
        <v>8997852</v>
      </c>
      <c r="K23" s="7">
        <v>14082490</v>
      </c>
    </row>
    <row r="24" spans="1:11" ht="12.75">
      <c r="A24" s="189" t="s">
        <v>74</v>
      </c>
      <c r="B24" s="190"/>
      <c r="C24" s="190"/>
      <c r="D24" s="190"/>
      <c r="E24" s="190"/>
      <c r="F24" s="190"/>
      <c r="G24" s="190"/>
      <c r="H24" s="191"/>
      <c r="I24" s="1">
        <v>18</v>
      </c>
      <c r="J24" s="7">
        <v>828574</v>
      </c>
      <c r="K24" s="7">
        <v>669754</v>
      </c>
    </row>
    <row r="25" spans="1:11" ht="12.75">
      <c r="A25" s="189" t="s">
        <v>75</v>
      </c>
      <c r="B25" s="190"/>
      <c r="C25" s="190"/>
      <c r="D25" s="190"/>
      <c r="E25" s="190"/>
      <c r="F25" s="190"/>
      <c r="G25" s="190"/>
      <c r="H25" s="191"/>
      <c r="I25" s="1">
        <v>19</v>
      </c>
      <c r="J25" s="7">
        <v>66206851</v>
      </c>
      <c r="K25" s="7">
        <v>68636119</v>
      </c>
    </row>
    <row r="26" spans="1:11" ht="12.75">
      <c r="A26" s="189" t="s">
        <v>190</v>
      </c>
      <c r="B26" s="190"/>
      <c r="C26" s="190"/>
      <c r="D26" s="190"/>
      <c r="E26" s="190"/>
      <c r="F26" s="190"/>
      <c r="G26" s="190"/>
      <c r="H26" s="191"/>
      <c r="I26" s="1">
        <v>20</v>
      </c>
      <c r="J26" s="52">
        <f>SUM(J27:J34)</f>
        <v>140787</v>
      </c>
      <c r="K26" s="52">
        <f>SUM(K27:K34)</f>
        <v>140787</v>
      </c>
    </row>
    <row r="27" spans="1:11" ht="12.75">
      <c r="A27" s="189" t="s">
        <v>76</v>
      </c>
      <c r="B27" s="190"/>
      <c r="C27" s="190"/>
      <c r="D27" s="190"/>
      <c r="E27" s="190"/>
      <c r="F27" s="190"/>
      <c r="G27" s="190"/>
      <c r="H27" s="191"/>
      <c r="I27" s="1">
        <v>21</v>
      </c>
      <c r="J27" s="7">
        <v>0</v>
      </c>
      <c r="K27" s="7">
        <v>0</v>
      </c>
    </row>
    <row r="28" spans="1:11" ht="12.75">
      <c r="A28" s="189" t="s">
        <v>77</v>
      </c>
      <c r="B28" s="190"/>
      <c r="C28" s="190"/>
      <c r="D28" s="190"/>
      <c r="E28" s="190"/>
      <c r="F28" s="190"/>
      <c r="G28" s="190"/>
      <c r="H28" s="191"/>
      <c r="I28" s="1">
        <v>22</v>
      </c>
      <c r="J28" s="7">
        <v>0</v>
      </c>
      <c r="K28" s="7">
        <v>0</v>
      </c>
    </row>
    <row r="29" spans="1:11" ht="12.75">
      <c r="A29" s="189" t="s">
        <v>78</v>
      </c>
      <c r="B29" s="190"/>
      <c r="C29" s="190"/>
      <c r="D29" s="190"/>
      <c r="E29" s="190"/>
      <c r="F29" s="190"/>
      <c r="G29" s="190"/>
      <c r="H29" s="191"/>
      <c r="I29" s="1">
        <v>23</v>
      </c>
      <c r="J29" s="7">
        <v>0</v>
      </c>
      <c r="K29" s="7">
        <v>0</v>
      </c>
    </row>
    <row r="30" spans="1:11" ht="12.75">
      <c r="A30" s="189" t="s">
        <v>83</v>
      </c>
      <c r="B30" s="190"/>
      <c r="C30" s="190"/>
      <c r="D30" s="190"/>
      <c r="E30" s="190"/>
      <c r="F30" s="190"/>
      <c r="G30" s="190"/>
      <c r="H30" s="191"/>
      <c r="I30" s="1">
        <v>24</v>
      </c>
      <c r="J30" s="7">
        <v>0</v>
      </c>
      <c r="K30" s="7">
        <v>0</v>
      </c>
    </row>
    <row r="31" spans="1:11" ht="12.75">
      <c r="A31" s="189" t="s">
        <v>84</v>
      </c>
      <c r="B31" s="190"/>
      <c r="C31" s="190"/>
      <c r="D31" s="190"/>
      <c r="E31" s="190"/>
      <c r="F31" s="190"/>
      <c r="G31" s="190"/>
      <c r="H31" s="191"/>
      <c r="I31" s="1">
        <v>25</v>
      </c>
      <c r="J31" s="7">
        <v>37059</v>
      </c>
      <c r="K31" s="7">
        <v>37059</v>
      </c>
    </row>
    <row r="32" spans="1:11" ht="12.75">
      <c r="A32" s="189" t="s">
        <v>85</v>
      </c>
      <c r="B32" s="190"/>
      <c r="C32" s="190"/>
      <c r="D32" s="190"/>
      <c r="E32" s="190"/>
      <c r="F32" s="190"/>
      <c r="G32" s="190"/>
      <c r="H32" s="191"/>
      <c r="I32" s="1">
        <v>26</v>
      </c>
      <c r="J32" s="7">
        <v>103728</v>
      </c>
      <c r="K32" s="7">
        <v>103728</v>
      </c>
    </row>
    <row r="33" spans="1:11" ht="12.75">
      <c r="A33" s="189" t="s">
        <v>79</v>
      </c>
      <c r="B33" s="190"/>
      <c r="C33" s="190"/>
      <c r="D33" s="190"/>
      <c r="E33" s="190"/>
      <c r="F33" s="190"/>
      <c r="G33" s="190"/>
      <c r="H33" s="191"/>
      <c r="I33" s="1">
        <v>27</v>
      </c>
      <c r="J33" s="7">
        <v>0</v>
      </c>
      <c r="K33" s="7">
        <v>0</v>
      </c>
    </row>
    <row r="34" spans="1:11" ht="12.75">
      <c r="A34" s="189" t="s">
        <v>183</v>
      </c>
      <c r="B34" s="190"/>
      <c r="C34" s="190"/>
      <c r="D34" s="190"/>
      <c r="E34" s="190"/>
      <c r="F34" s="190"/>
      <c r="G34" s="190"/>
      <c r="H34" s="191"/>
      <c r="I34" s="1">
        <v>28</v>
      </c>
      <c r="J34" s="7">
        <v>0</v>
      </c>
      <c r="K34" s="7">
        <v>0</v>
      </c>
    </row>
    <row r="35" spans="1:11" ht="12.75">
      <c r="A35" s="189" t="s">
        <v>184</v>
      </c>
      <c r="B35" s="190"/>
      <c r="C35" s="190"/>
      <c r="D35" s="190"/>
      <c r="E35" s="190"/>
      <c r="F35" s="190"/>
      <c r="G35" s="190"/>
      <c r="H35" s="191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189" t="s">
        <v>80</v>
      </c>
      <c r="B36" s="190"/>
      <c r="C36" s="190"/>
      <c r="D36" s="190"/>
      <c r="E36" s="190"/>
      <c r="F36" s="190"/>
      <c r="G36" s="190"/>
      <c r="H36" s="191"/>
      <c r="I36" s="1">
        <v>30</v>
      </c>
      <c r="J36" s="7">
        <v>0</v>
      </c>
      <c r="K36" s="7">
        <v>0</v>
      </c>
    </row>
    <row r="37" spans="1:11" ht="12.75">
      <c r="A37" s="189" t="s">
        <v>81</v>
      </c>
      <c r="B37" s="190"/>
      <c r="C37" s="190"/>
      <c r="D37" s="190"/>
      <c r="E37" s="190"/>
      <c r="F37" s="190"/>
      <c r="G37" s="190"/>
      <c r="H37" s="191"/>
      <c r="I37" s="1">
        <v>31</v>
      </c>
      <c r="J37" s="7">
        <v>0</v>
      </c>
      <c r="K37" s="7">
        <v>0</v>
      </c>
    </row>
    <row r="38" spans="1:11" ht="12.75">
      <c r="A38" s="189" t="s">
        <v>82</v>
      </c>
      <c r="B38" s="190"/>
      <c r="C38" s="190"/>
      <c r="D38" s="190"/>
      <c r="E38" s="190"/>
      <c r="F38" s="190"/>
      <c r="G38" s="190"/>
      <c r="H38" s="191"/>
      <c r="I38" s="1">
        <v>32</v>
      </c>
      <c r="J38" s="7">
        <v>0</v>
      </c>
      <c r="K38" s="7">
        <v>0</v>
      </c>
    </row>
    <row r="39" spans="1:11" ht="12.75">
      <c r="A39" s="189" t="s">
        <v>185</v>
      </c>
      <c r="B39" s="190"/>
      <c r="C39" s="190"/>
      <c r="D39" s="190"/>
      <c r="E39" s="190"/>
      <c r="F39" s="190"/>
      <c r="G39" s="190"/>
      <c r="H39" s="191"/>
      <c r="I39" s="1">
        <v>33</v>
      </c>
      <c r="J39" s="7">
        <v>0</v>
      </c>
      <c r="K39" s="7">
        <v>1929725</v>
      </c>
    </row>
    <row r="40" spans="1:11" ht="12.75">
      <c r="A40" s="192" t="s">
        <v>240</v>
      </c>
      <c r="B40" s="193"/>
      <c r="C40" s="193"/>
      <c r="D40" s="193"/>
      <c r="E40" s="193"/>
      <c r="F40" s="193"/>
      <c r="G40" s="193"/>
      <c r="H40" s="194"/>
      <c r="I40" s="1">
        <v>34</v>
      </c>
      <c r="J40" s="52">
        <f>J41+J49+J56+J64</f>
        <v>108122051</v>
      </c>
      <c r="K40" s="52">
        <f>K41+K49+K56+K64</f>
        <v>164767248</v>
      </c>
    </row>
    <row r="41" spans="1:11" ht="12.75">
      <c r="A41" s="189" t="s">
        <v>100</v>
      </c>
      <c r="B41" s="190"/>
      <c r="C41" s="190"/>
      <c r="D41" s="190"/>
      <c r="E41" s="190"/>
      <c r="F41" s="190"/>
      <c r="G41" s="190"/>
      <c r="H41" s="191"/>
      <c r="I41" s="1">
        <v>35</v>
      </c>
      <c r="J41" s="52">
        <f>SUM(J42:J48)</f>
        <v>1498538</v>
      </c>
      <c r="K41" s="52">
        <f>SUM(K42:K48)</f>
        <v>1278361</v>
      </c>
    </row>
    <row r="42" spans="1:11" ht="12.75">
      <c r="A42" s="189" t="s">
        <v>117</v>
      </c>
      <c r="B42" s="190"/>
      <c r="C42" s="190"/>
      <c r="D42" s="190"/>
      <c r="E42" s="190"/>
      <c r="F42" s="190"/>
      <c r="G42" s="190"/>
      <c r="H42" s="191"/>
      <c r="I42" s="1">
        <v>36</v>
      </c>
      <c r="J42" s="7">
        <v>162929</v>
      </c>
      <c r="K42" s="7">
        <v>59144</v>
      </c>
    </row>
    <row r="43" spans="1:11" ht="12.75">
      <c r="A43" s="189" t="s">
        <v>118</v>
      </c>
      <c r="B43" s="190"/>
      <c r="C43" s="190"/>
      <c r="D43" s="190"/>
      <c r="E43" s="190"/>
      <c r="F43" s="190"/>
      <c r="G43" s="190"/>
      <c r="H43" s="191"/>
      <c r="I43" s="1">
        <v>37</v>
      </c>
      <c r="J43" s="7">
        <v>0</v>
      </c>
      <c r="K43" s="7">
        <v>0</v>
      </c>
    </row>
    <row r="44" spans="1:11" ht="12.75">
      <c r="A44" s="189" t="s">
        <v>86</v>
      </c>
      <c r="B44" s="190"/>
      <c r="C44" s="190"/>
      <c r="D44" s="190"/>
      <c r="E44" s="190"/>
      <c r="F44" s="190"/>
      <c r="G44" s="190"/>
      <c r="H44" s="191"/>
      <c r="I44" s="1">
        <v>38</v>
      </c>
      <c r="J44" s="7">
        <v>0</v>
      </c>
      <c r="K44" s="7">
        <v>0</v>
      </c>
    </row>
    <row r="45" spans="1:11" ht="12.75">
      <c r="A45" s="189" t="s">
        <v>87</v>
      </c>
      <c r="B45" s="190"/>
      <c r="C45" s="190"/>
      <c r="D45" s="190"/>
      <c r="E45" s="190"/>
      <c r="F45" s="190"/>
      <c r="G45" s="190"/>
      <c r="H45" s="191"/>
      <c r="I45" s="1">
        <v>39</v>
      </c>
      <c r="J45" s="7">
        <v>901746</v>
      </c>
      <c r="K45" s="7">
        <v>463145</v>
      </c>
    </row>
    <row r="46" spans="1:11" ht="12.75">
      <c r="A46" s="189" t="s">
        <v>88</v>
      </c>
      <c r="B46" s="190"/>
      <c r="C46" s="190"/>
      <c r="D46" s="190"/>
      <c r="E46" s="190"/>
      <c r="F46" s="190"/>
      <c r="G46" s="190"/>
      <c r="H46" s="191"/>
      <c r="I46" s="1">
        <v>40</v>
      </c>
      <c r="J46" s="7">
        <v>433863</v>
      </c>
      <c r="K46" s="7">
        <v>682720</v>
      </c>
    </row>
    <row r="47" spans="1:11" ht="12.75">
      <c r="A47" s="189" t="s">
        <v>89</v>
      </c>
      <c r="B47" s="190"/>
      <c r="C47" s="190"/>
      <c r="D47" s="190"/>
      <c r="E47" s="190"/>
      <c r="F47" s="190"/>
      <c r="G47" s="190"/>
      <c r="H47" s="191"/>
      <c r="I47" s="1">
        <v>41</v>
      </c>
      <c r="J47" s="7">
        <v>0</v>
      </c>
      <c r="K47" s="7">
        <v>73352</v>
      </c>
    </row>
    <row r="48" spans="1:11" ht="12.75">
      <c r="A48" s="189" t="s">
        <v>90</v>
      </c>
      <c r="B48" s="190"/>
      <c r="C48" s="190"/>
      <c r="D48" s="190"/>
      <c r="E48" s="190"/>
      <c r="F48" s="190"/>
      <c r="G48" s="190"/>
      <c r="H48" s="191"/>
      <c r="I48" s="1">
        <v>42</v>
      </c>
      <c r="J48" s="7">
        <v>0</v>
      </c>
      <c r="K48" s="7">
        <v>0</v>
      </c>
    </row>
    <row r="49" spans="1:11" ht="12.75">
      <c r="A49" s="189" t="s">
        <v>101</v>
      </c>
      <c r="B49" s="190"/>
      <c r="C49" s="190"/>
      <c r="D49" s="190"/>
      <c r="E49" s="190"/>
      <c r="F49" s="190"/>
      <c r="G49" s="190"/>
      <c r="H49" s="191"/>
      <c r="I49" s="1">
        <v>43</v>
      </c>
      <c r="J49" s="52">
        <f>SUM(J50:J55)</f>
        <v>14783469</v>
      </c>
      <c r="K49" s="52">
        <f>SUM(K50:K55)</f>
        <v>17009942</v>
      </c>
    </row>
    <row r="50" spans="1:11" ht="12.75">
      <c r="A50" s="189" t="s">
        <v>200</v>
      </c>
      <c r="B50" s="190"/>
      <c r="C50" s="190"/>
      <c r="D50" s="190"/>
      <c r="E50" s="190"/>
      <c r="F50" s="190"/>
      <c r="G50" s="190"/>
      <c r="H50" s="191"/>
      <c r="I50" s="1">
        <v>44</v>
      </c>
      <c r="J50" s="7">
        <v>0</v>
      </c>
      <c r="K50" s="7">
        <v>0</v>
      </c>
    </row>
    <row r="51" spans="1:11" ht="12.75">
      <c r="A51" s="189" t="s">
        <v>201</v>
      </c>
      <c r="B51" s="190"/>
      <c r="C51" s="190"/>
      <c r="D51" s="190"/>
      <c r="E51" s="190"/>
      <c r="F51" s="190"/>
      <c r="G51" s="190"/>
      <c r="H51" s="191"/>
      <c r="I51" s="1">
        <v>45</v>
      </c>
      <c r="J51" s="7">
        <v>5665965</v>
      </c>
      <c r="K51" s="7">
        <v>8791700</v>
      </c>
    </row>
    <row r="52" spans="1:11" ht="12.75">
      <c r="A52" s="189" t="s">
        <v>202</v>
      </c>
      <c r="B52" s="190"/>
      <c r="C52" s="190"/>
      <c r="D52" s="190"/>
      <c r="E52" s="190"/>
      <c r="F52" s="190"/>
      <c r="G52" s="190"/>
      <c r="H52" s="191"/>
      <c r="I52" s="1">
        <v>46</v>
      </c>
      <c r="J52" s="7">
        <v>0</v>
      </c>
      <c r="K52" s="7">
        <v>0</v>
      </c>
    </row>
    <row r="53" spans="1:11" ht="12.75">
      <c r="A53" s="189" t="s">
        <v>203</v>
      </c>
      <c r="B53" s="190"/>
      <c r="C53" s="190"/>
      <c r="D53" s="190"/>
      <c r="E53" s="190"/>
      <c r="F53" s="190"/>
      <c r="G53" s="190"/>
      <c r="H53" s="191"/>
      <c r="I53" s="1">
        <v>47</v>
      </c>
      <c r="J53" s="7">
        <v>221891</v>
      </c>
      <c r="K53" s="7">
        <v>51902</v>
      </c>
    </row>
    <row r="54" spans="1:11" ht="12.75">
      <c r="A54" s="189" t="s">
        <v>10</v>
      </c>
      <c r="B54" s="190"/>
      <c r="C54" s="190"/>
      <c r="D54" s="190"/>
      <c r="E54" s="190"/>
      <c r="F54" s="190"/>
      <c r="G54" s="190"/>
      <c r="H54" s="191"/>
      <c r="I54" s="1">
        <v>48</v>
      </c>
      <c r="J54" s="7">
        <v>3972887</v>
      </c>
      <c r="K54" s="7">
        <v>3242735</v>
      </c>
    </row>
    <row r="55" spans="1:11" ht="12.75">
      <c r="A55" s="189" t="s">
        <v>11</v>
      </c>
      <c r="B55" s="190"/>
      <c r="C55" s="190"/>
      <c r="D55" s="190"/>
      <c r="E55" s="190"/>
      <c r="F55" s="190"/>
      <c r="G55" s="190"/>
      <c r="H55" s="191"/>
      <c r="I55" s="1">
        <v>49</v>
      </c>
      <c r="J55" s="7">
        <v>4922726</v>
      </c>
      <c r="K55" s="7">
        <v>4923605</v>
      </c>
    </row>
    <row r="56" spans="1:11" ht="12.75">
      <c r="A56" s="189" t="s">
        <v>102</v>
      </c>
      <c r="B56" s="190"/>
      <c r="C56" s="190"/>
      <c r="D56" s="190"/>
      <c r="E56" s="190"/>
      <c r="F56" s="190"/>
      <c r="G56" s="190"/>
      <c r="H56" s="191"/>
      <c r="I56" s="1">
        <v>50</v>
      </c>
      <c r="J56" s="52">
        <f>SUM(J57:J63)</f>
        <v>57447795</v>
      </c>
      <c r="K56" s="52">
        <f>SUM(K57:K63)</f>
        <v>124986477</v>
      </c>
    </row>
    <row r="57" spans="1:11" ht="12.75">
      <c r="A57" s="189" t="s">
        <v>76</v>
      </c>
      <c r="B57" s="190"/>
      <c r="C57" s="190"/>
      <c r="D57" s="190"/>
      <c r="E57" s="190"/>
      <c r="F57" s="190"/>
      <c r="G57" s="190"/>
      <c r="H57" s="191"/>
      <c r="I57" s="1">
        <v>51</v>
      </c>
      <c r="J57" s="7">
        <v>0</v>
      </c>
      <c r="K57" s="7">
        <v>0</v>
      </c>
    </row>
    <row r="58" spans="1:11" ht="12.75">
      <c r="A58" s="189" t="s">
        <v>77</v>
      </c>
      <c r="B58" s="190"/>
      <c r="C58" s="190"/>
      <c r="D58" s="190"/>
      <c r="E58" s="190"/>
      <c r="F58" s="190"/>
      <c r="G58" s="190"/>
      <c r="H58" s="191"/>
      <c r="I58" s="1">
        <v>52</v>
      </c>
      <c r="J58" s="7">
        <v>0</v>
      </c>
      <c r="K58" s="7">
        <v>0</v>
      </c>
    </row>
    <row r="59" spans="1:11" ht="12.75">
      <c r="A59" s="189" t="s">
        <v>242</v>
      </c>
      <c r="B59" s="190"/>
      <c r="C59" s="190"/>
      <c r="D59" s="190"/>
      <c r="E59" s="190"/>
      <c r="F59" s="190"/>
      <c r="G59" s="190"/>
      <c r="H59" s="191"/>
      <c r="I59" s="1">
        <v>53</v>
      </c>
      <c r="J59" s="7">
        <v>72446</v>
      </c>
      <c r="K59" s="7">
        <v>58855</v>
      </c>
    </row>
    <row r="60" spans="1:11" ht="12.75">
      <c r="A60" s="189" t="s">
        <v>83</v>
      </c>
      <c r="B60" s="190"/>
      <c r="C60" s="190"/>
      <c r="D60" s="190"/>
      <c r="E60" s="190"/>
      <c r="F60" s="190"/>
      <c r="G60" s="190"/>
      <c r="H60" s="191"/>
      <c r="I60" s="1">
        <v>54</v>
      </c>
      <c r="J60" s="7">
        <v>0</v>
      </c>
      <c r="K60" s="7">
        <v>0</v>
      </c>
    </row>
    <row r="61" spans="1:11" ht="12.75">
      <c r="A61" s="189" t="s">
        <v>84</v>
      </c>
      <c r="B61" s="190"/>
      <c r="C61" s="190"/>
      <c r="D61" s="190"/>
      <c r="E61" s="190"/>
      <c r="F61" s="190"/>
      <c r="G61" s="190"/>
      <c r="H61" s="191"/>
      <c r="I61" s="1">
        <v>55</v>
      </c>
      <c r="J61" s="7">
        <v>0</v>
      </c>
      <c r="K61" s="7">
        <v>0</v>
      </c>
    </row>
    <row r="62" spans="1:11" ht="12.75">
      <c r="A62" s="189" t="s">
        <v>85</v>
      </c>
      <c r="B62" s="190"/>
      <c r="C62" s="190"/>
      <c r="D62" s="190"/>
      <c r="E62" s="190"/>
      <c r="F62" s="190"/>
      <c r="G62" s="190"/>
      <c r="H62" s="191"/>
      <c r="I62" s="1">
        <v>56</v>
      </c>
      <c r="J62" s="7">
        <v>57375349</v>
      </c>
      <c r="K62" s="7">
        <v>124927622</v>
      </c>
    </row>
    <row r="63" spans="1:11" ht="12.75">
      <c r="A63" s="189" t="s">
        <v>46</v>
      </c>
      <c r="B63" s="190"/>
      <c r="C63" s="190"/>
      <c r="D63" s="190"/>
      <c r="E63" s="190"/>
      <c r="F63" s="190"/>
      <c r="G63" s="190"/>
      <c r="H63" s="191"/>
      <c r="I63" s="1">
        <v>57</v>
      </c>
      <c r="J63" s="7">
        <v>0</v>
      </c>
      <c r="K63" s="7">
        <v>0</v>
      </c>
    </row>
    <row r="64" spans="1:11" ht="12.75">
      <c r="A64" s="189" t="s">
        <v>207</v>
      </c>
      <c r="B64" s="190"/>
      <c r="C64" s="190"/>
      <c r="D64" s="190"/>
      <c r="E64" s="190"/>
      <c r="F64" s="190"/>
      <c r="G64" s="190"/>
      <c r="H64" s="191"/>
      <c r="I64" s="1">
        <v>58</v>
      </c>
      <c r="J64" s="7">
        <v>34392249</v>
      </c>
      <c r="K64" s="7">
        <v>21492468</v>
      </c>
    </row>
    <row r="65" spans="1:11" ht="12.75">
      <c r="A65" s="192" t="s">
        <v>56</v>
      </c>
      <c r="B65" s="193"/>
      <c r="C65" s="193"/>
      <c r="D65" s="193"/>
      <c r="E65" s="193"/>
      <c r="F65" s="193"/>
      <c r="G65" s="193"/>
      <c r="H65" s="194"/>
      <c r="I65" s="1">
        <v>59</v>
      </c>
      <c r="J65" s="7">
        <v>2756364</v>
      </c>
      <c r="K65" s="7">
        <v>475813</v>
      </c>
    </row>
    <row r="66" spans="1:11" ht="12.75">
      <c r="A66" s="192" t="s">
        <v>241</v>
      </c>
      <c r="B66" s="193"/>
      <c r="C66" s="193"/>
      <c r="D66" s="193"/>
      <c r="E66" s="193"/>
      <c r="F66" s="193"/>
      <c r="G66" s="193"/>
      <c r="H66" s="194"/>
      <c r="I66" s="1">
        <v>60</v>
      </c>
      <c r="J66" s="52">
        <f>J7+J8+J40+J65</f>
        <v>571096793</v>
      </c>
      <c r="K66" s="52">
        <f>K7+K8+K40+K65</f>
        <v>589547395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/>
      <c r="K67" s="8"/>
    </row>
    <row r="68" spans="1:11" ht="12.75">
      <c r="A68" s="200" t="s">
        <v>58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4" t="s">
        <v>191</v>
      </c>
      <c r="B69" s="205"/>
      <c r="C69" s="205"/>
      <c r="D69" s="205"/>
      <c r="E69" s="205"/>
      <c r="F69" s="205"/>
      <c r="G69" s="205"/>
      <c r="H69" s="221"/>
      <c r="I69" s="3">
        <v>62</v>
      </c>
      <c r="J69" s="53">
        <f>J70+J71+J72+J78+J79+J82+J85</f>
        <v>447282728</v>
      </c>
      <c r="K69" s="53">
        <f>K70+K71+K72+K78+K79+K82+K85</f>
        <v>442525830</v>
      </c>
    </row>
    <row r="70" spans="1:11" ht="12.75">
      <c r="A70" s="189" t="s">
        <v>141</v>
      </c>
      <c r="B70" s="190"/>
      <c r="C70" s="190"/>
      <c r="D70" s="190"/>
      <c r="E70" s="190"/>
      <c r="F70" s="190"/>
      <c r="G70" s="190"/>
      <c r="H70" s="191"/>
      <c r="I70" s="1">
        <v>63</v>
      </c>
      <c r="J70" s="7">
        <v>399816000</v>
      </c>
      <c r="K70" s="7">
        <v>399816000</v>
      </c>
    </row>
    <row r="71" spans="1:11" ht="12.75">
      <c r="A71" s="189" t="s">
        <v>142</v>
      </c>
      <c r="B71" s="190"/>
      <c r="C71" s="190"/>
      <c r="D71" s="190"/>
      <c r="E71" s="190"/>
      <c r="F71" s="190"/>
      <c r="G71" s="190"/>
      <c r="H71" s="191"/>
      <c r="I71" s="1">
        <v>64</v>
      </c>
      <c r="J71" s="7">
        <v>0</v>
      </c>
      <c r="K71" s="7">
        <v>0</v>
      </c>
    </row>
    <row r="72" spans="1:11" ht="12.75">
      <c r="A72" s="189" t="s">
        <v>143</v>
      </c>
      <c r="B72" s="190"/>
      <c r="C72" s="190"/>
      <c r="D72" s="190"/>
      <c r="E72" s="190"/>
      <c r="F72" s="190"/>
      <c r="G72" s="190"/>
      <c r="H72" s="191"/>
      <c r="I72" s="1">
        <v>65</v>
      </c>
      <c r="J72" s="52">
        <f>J73+J74-J75+J76+J77</f>
        <v>19990800</v>
      </c>
      <c r="K72" s="52">
        <f>K73+K74-K75+K76+K77</f>
        <v>19990800</v>
      </c>
    </row>
    <row r="73" spans="1:11" ht="12.75">
      <c r="A73" s="189" t="s">
        <v>144</v>
      </c>
      <c r="B73" s="190"/>
      <c r="C73" s="190"/>
      <c r="D73" s="190"/>
      <c r="E73" s="190"/>
      <c r="F73" s="190"/>
      <c r="G73" s="190"/>
      <c r="H73" s="191"/>
      <c r="I73" s="1">
        <v>66</v>
      </c>
      <c r="J73" s="7">
        <v>19990800</v>
      </c>
      <c r="K73" s="7">
        <v>19990800</v>
      </c>
    </row>
    <row r="74" spans="1:11" ht="12.75">
      <c r="A74" s="189" t="s">
        <v>145</v>
      </c>
      <c r="B74" s="190"/>
      <c r="C74" s="190"/>
      <c r="D74" s="190"/>
      <c r="E74" s="190"/>
      <c r="F74" s="190"/>
      <c r="G74" s="190"/>
      <c r="H74" s="191"/>
      <c r="I74" s="1">
        <v>67</v>
      </c>
      <c r="J74" s="7">
        <v>0</v>
      </c>
      <c r="K74" s="7">
        <v>0</v>
      </c>
    </row>
    <row r="75" spans="1:11" ht="12.75">
      <c r="A75" s="189" t="s">
        <v>133</v>
      </c>
      <c r="B75" s="190"/>
      <c r="C75" s="190"/>
      <c r="D75" s="190"/>
      <c r="E75" s="190"/>
      <c r="F75" s="190"/>
      <c r="G75" s="190"/>
      <c r="H75" s="191"/>
      <c r="I75" s="1">
        <v>68</v>
      </c>
      <c r="J75" s="7">
        <v>0</v>
      </c>
      <c r="K75" s="7">
        <v>0</v>
      </c>
    </row>
    <row r="76" spans="1:11" ht="12.75">
      <c r="A76" s="189" t="s">
        <v>134</v>
      </c>
      <c r="B76" s="190"/>
      <c r="C76" s="190"/>
      <c r="D76" s="190"/>
      <c r="E76" s="190"/>
      <c r="F76" s="190"/>
      <c r="G76" s="190"/>
      <c r="H76" s="191"/>
      <c r="I76" s="1">
        <v>69</v>
      </c>
      <c r="J76" s="7">
        <v>0</v>
      </c>
      <c r="K76" s="7">
        <v>0</v>
      </c>
    </row>
    <row r="77" spans="1:11" ht="12.75">
      <c r="A77" s="189" t="s">
        <v>135</v>
      </c>
      <c r="B77" s="190"/>
      <c r="C77" s="190"/>
      <c r="D77" s="190"/>
      <c r="E77" s="190"/>
      <c r="F77" s="190"/>
      <c r="G77" s="190"/>
      <c r="H77" s="191"/>
      <c r="I77" s="1">
        <v>70</v>
      </c>
      <c r="J77" s="7">
        <v>0</v>
      </c>
      <c r="K77" s="7">
        <v>0</v>
      </c>
    </row>
    <row r="78" spans="1:11" ht="12.75">
      <c r="A78" s="189" t="s">
        <v>136</v>
      </c>
      <c r="B78" s="190"/>
      <c r="C78" s="190"/>
      <c r="D78" s="190"/>
      <c r="E78" s="190"/>
      <c r="F78" s="190"/>
      <c r="G78" s="190"/>
      <c r="H78" s="191"/>
      <c r="I78" s="1">
        <v>71</v>
      </c>
      <c r="J78" s="7">
        <v>0</v>
      </c>
      <c r="K78" s="7">
        <v>0</v>
      </c>
    </row>
    <row r="79" spans="1:11" ht="12.75">
      <c r="A79" s="189" t="s">
        <v>238</v>
      </c>
      <c r="B79" s="190"/>
      <c r="C79" s="190"/>
      <c r="D79" s="190"/>
      <c r="E79" s="190"/>
      <c r="F79" s="190"/>
      <c r="G79" s="190"/>
      <c r="H79" s="191"/>
      <c r="I79" s="1">
        <v>72</v>
      </c>
      <c r="J79" s="52">
        <f>J80-J81</f>
        <v>22829576</v>
      </c>
      <c r="K79" s="52">
        <f>K80-K81</f>
        <v>22011816</v>
      </c>
    </row>
    <row r="80" spans="1:11" ht="12.75">
      <c r="A80" s="213" t="s">
        <v>169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>
        <v>22829576</v>
      </c>
      <c r="K80" s="7">
        <v>22011816</v>
      </c>
    </row>
    <row r="81" spans="1:11" ht="12.75">
      <c r="A81" s="213" t="s">
        <v>170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>
        <v>0</v>
      </c>
      <c r="K81" s="7">
        <v>0</v>
      </c>
    </row>
    <row r="82" spans="1:11" ht="12.75">
      <c r="A82" s="189" t="s">
        <v>239</v>
      </c>
      <c r="B82" s="190"/>
      <c r="C82" s="190"/>
      <c r="D82" s="190"/>
      <c r="E82" s="190"/>
      <c r="F82" s="190"/>
      <c r="G82" s="190"/>
      <c r="H82" s="191"/>
      <c r="I82" s="1">
        <v>75</v>
      </c>
      <c r="J82" s="52">
        <f>J83-J84</f>
        <v>4646352</v>
      </c>
      <c r="K82" s="52">
        <f>K83-K84</f>
        <v>707214</v>
      </c>
    </row>
    <row r="83" spans="1:11" ht="12.75">
      <c r="A83" s="213" t="s">
        <v>171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>
        <v>4646352</v>
      </c>
      <c r="K83" s="7">
        <v>707214</v>
      </c>
    </row>
    <row r="84" spans="1:11" ht="12.75">
      <c r="A84" s="213" t="s">
        <v>172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0</v>
      </c>
      <c r="K84" s="7">
        <v>0</v>
      </c>
    </row>
    <row r="85" spans="1:11" ht="12.75">
      <c r="A85" s="189" t="s">
        <v>173</v>
      </c>
      <c r="B85" s="190"/>
      <c r="C85" s="190"/>
      <c r="D85" s="190"/>
      <c r="E85" s="190"/>
      <c r="F85" s="190"/>
      <c r="G85" s="190"/>
      <c r="H85" s="191"/>
      <c r="I85" s="1">
        <v>78</v>
      </c>
      <c r="J85" s="7">
        <v>0</v>
      </c>
      <c r="K85" s="7">
        <v>0</v>
      </c>
    </row>
    <row r="86" spans="1:11" ht="12.75">
      <c r="A86" s="192" t="s">
        <v>19</v>
      </c>
      <c r="B86" s="193"/>
      <c r="C86" s="193"/>
      <c r="D86" s="193"/>
      <c r="E86" s="193"/>
      <c r="F86" s="193"/>
      <c r="G86" s="193"/>
      <c r="H86" s="194"/>
      <c r="I86" s="1">
        <v>79</v>
      </c>
      <c r="J86" s="52">
        <v>18118097</v>
      </c>
      <c r="K86" s="52">
        <f>+K87+K88+K89</f>
        <v>19236104</v>
      </c>
    </row>
    <row r="87" spans="1:11" ht="12.75">
      <c r="A87" s="189" t="s">
        <v>129</v>
      </c>
      <c r="B87" s="190"/>
      <c r="C87" s="190"/>
      <c r="D87" s="190"/>
      <c r="E87" s="190"/>
      <c r="F87" s="190"/>
      <c r="G87" s="190"/>
      <c r="H87" s="191"/>
      <c r="I87" s="1">
        <v>80</v>
      </c>
      <c r="J87" s="7">
        <v>0</v>
      </c>
      <c r="K87" s="7">
        <v>0</v>
      </c>
    </row>
    <row r="88" spans="1:11" ht="12.75">
      <c r="A88" s="189" t="s">
        <v>130</v>
      </c>
      <c r="B88" s="190"/>
      <c r="C88" s="190"/>
      <c r="D88" s="190"/>
      <c r="E88" s="190"/>
      <c r="F88" s="190"/>
      <c r="G88" s="190"/>
      <c r="H88" s="191"/>
      <c r="I88" s="1">
        <v>81</v>
      </c>
      <c r="J88" s="7">
        <v>0</v>
      </c>
      <c r="K88" s="7">
        <v>0</v>
      </c>
    </row>
    <row r="89" spans="1:11" ht="12.75">
      <c r="A89" s="189" t="s">
        <v>131</v>
      </c>
      <c r="B89" s="190"/>
      <c r="C89" s="190"/>
      <c r="D89" s="190"/>
      <c r="E89" s="190"/>
      <c r="F89" s="190"/>
      <c r="G89" s="190"/>
      <c r="H89" s="191"/>
      <c r="I89" s="1">
        <v>82</v>
      </c>
      <c r="J89" s="7">
        <v>18118097</v>
      </c>
      <c r="K89" s="7">
        <v>19236104</v>
      </c>
    </row>
    <row r="90" spans="1:11" ht="12.75">
      <c r="A90" s="192" t="s">
        <v>20</v>
      </c>
      <c r="B90" s="193"/>
      <c r="C90" s="193"/>
      <c r="D90" s="193"/>
      <c r="E90" s="193"/>
      <c r="F90" s="193"/>
      <c r="G90" s="193"/>
      <c r="H90" s="194"/>
      <c r="I90" s="1">
        <v>83</v>
      </c>
      <c r="J90" s="52">
        <f>SUM(J91:J99)</f>
        <v>27135559</v>
      </c>
      <c r="K90" s="52">
        <f>SUM(K91:K99)</f>
        <v>32061837</v>
      </c>
    </row>
    <row r="91" spans="1:11" ht="12.75">
      <c r="A91" s="189" t="s">
        <v>132</v>
      </c>
      <c r="B91" s="190"/>
      <c r="C91" s="190"/>
      <c r="D91" s="190"/>
      <c r="E91" s="190"/>
      <c r="F91" s="190"/>
      <c r="G91" s="190"/>
      <c r="H91" s="191"/>
      <c r="I91" s="1">
        <v>84</v>
      </c>
      <c r="J91" s="7">
        <v>0</v>
      </c>
      <c r="K91" s="7">
        <v>0</v>
      </c>
    </row>
    <row r="92" spans="1:11" ht="12.75">
      <c r="A92" s="189" t="s">
        <v>243</v>
      </c>
      <c r="B92" s="190"/>
      <c r="C92" s="190"/>
      <c r="D92" s="190"/>
      <c r="E92" s="190"/>
      <c r="F92" s="190"/>
      <c r="G92" s="190"/>
      <c r="H92" s="191"/>
      <c r="I92" s="1">
        <v>85</v>
      </c>
      <c r="J92" s="7">
        <v>0</v>
      </c>
      <c r="K92" s="7">
        <v>0</v>
      </c>
    </row>
    <row r="93" spans="1:11" ht="12.75">
      <c r="A93" s="189" t="s">
        <v>0</v>
      </c>
      <c r="B93" s="190"/>
      <c r="C93" s="190"/>
      <c r="D93" s="190"/>
      <c r="E93" s="190"/>
      <c r="F93" s="190"/>
      <c r="G93" s="190"/>
      <c r="H93" s="191"/>
      <c r="I93" s="1">
        <v>86</v>
      </c>
      <c r="J93" s="7">
        <v>7256974</v>
      </c>
      <c r="K93" s="7">
        <v>4915914</v>
      </c>
    </row>
    <row r="94" spans="1:11" ht="12.75">
      <c r="A94" s="189" t="s">
        <v>244</v>
      </c>
      <c r="B94" s="190"/>
      <c r="C94" s="190"/>
      <c r="D94" s="190"/>
      <c r="E94" s="190"/>
      <c r="F94" s="190"/>
      <c r="G94" s="190"/>
      <c r="H94" s="191"/>
      <c r="I94" s="1">
        <v>87</v>
      </c>
      <c r="J94" s="7">
        <v>0</v>
      </c>
      <c r="K94" s="7">
        <v>0</v>
      </c>
    </row>
    <row r="95" spans="1:11" ht="12.75">
      <c r="A95" s="189" t="s">
        <v>245</v>
      </c>
      <c r="B95" s="190"/>
      <c r="C95" s="190"/>
      <c r="D95" s="190"/>
      <c r="E95" s="190"/>
      <c r="F95" s="190"/>
      <c r="G95" s="190"/>
      <c r="H95" s="191"/>
      <c r="I95" s="1">
        <v>88</v>
      </c>
      <c r="J95" s="7">
        <v>0</v>
      </c>
      <c r="K95" s="7">
        <v>0</v>
      </c>
    </row>
    <row r="96" spans="1:11" ht="12.75">
      <c r="A96" s="189" t="s">
        <v>246</v>
      </c>
      <c r="B96" s="190"/>
      <c r="C96" s="190"/>
      <c r="D96" s="190"/>
      <c r="E96" s="190"/>
      <c r="F96" s="190"/>
      <c r="G96" s="190"/>
      <c r="H96" s="191"/>
      <c r="I96" s="1">
        <v>89</v>
      </c>
      <c r="J96" s="7">
        <v>0</v>
      </c>
      <c r="K96" s="7">
        <v>0</v>
      </c>
    </row>
    <row r="97" spans="1:11" ht="12.75">
      <c r="A97" s="189" t="s">
        <v>94</v>
      </c>
      <c r="B97" s="190"/>
      <c r="C97" s="190"/>
      <c r="D97" s="190"/>
      <c r="E97" s="190"/>
      <c r="F97" s="190"/>
      <c r="G97" s="190"/>
      <c r="H97" s="191"/>
      <c r="I97" s="1">
        <v>90</v>
      </c>
      <c r="J97" s="7">
        <v>0</v>
      </c>
      <c r="K97" s="7">
        <v>0</v>
      </c>
    </row>
    <row r="98" spans="1:11" ht="12.75">
      <c r="A98" s="189" t="s">
        <v>92</v>
      </c>
      <c r="B98" s="190"/>
      <c r="C98" s="190"/>
      <c r="D98" s="190"/>
      <c r="E98" s="190"/>
      <c r="F98" s="190"/>
      <c r="G98" s="190"/>
      <c r="H98" s="191"/>
      <c r="I98" s="1">
        <v>91</v>
      </c>
      <c r="J98" s="7">
        <v>19878585</v>
      </c>
      <c r="K98" s="7">
        <v>27145923</v>
      </c>
    </row>
    <row r="99" spans="1:11" ht="12.75">
      <c r="A99" s="189" t="s">
        <v>93</v>
      </c>
      <c r="B99" s="190"/>
      <c r="C99" s="190"/>
      <c r="D99" s="190"/>
      <c r="E99" s="190"/>
      <c r="F99" s="190"/>
      <c r="G99" s="190"/>
      <c r="H99" s="191"/>
      <c r="I99" s="1">
        <v>92</v>
      </c>
      <c r="J99" s="7">
        <v>0</v>
      </c>
      <c r="K99" s="7">
        <v>0</v>
      </c>
    </row>
    <row r="100" spans="1:11" ht="12.75">
      <c r="A100" s="192" t="s">
        <v>21</v>
      </c>
      <c r="B100" s="193"/>
      <c r="C100" s="193"/>
      <c r="D100" s="193"/>
      <c r="E100" s="193"/>
      <c r="F100" s="193"/>
      <c r="G100" s="193"/>
      <c r="H100" s="194"/>
      <c r="I100" s="1">
        <v>93</v>
      </c>
      <c r="J100" s="52">
        <f>SUM(J101:J112)</f>
        <v>20712903</v>
      </c>
      <c r="K100" s="52">
        <f>SUM(K101:K112)</f>
        <v>21775220</v>
      </c>
    </row>
    <row r="101" spans="1:11" ht="12.75">
      <c r="A101" s="189" t="s">
        <v>132</v>
      </c>
      <c r="B101" s="190"/>
      <c r="C101" s="190"/>
      <c r="D101" s="190"/>
      <c r="E101" s="190"/>
      <c r="F101" s="190"/>
      <c r="G101" s="190"/>
      <c r="H101" s="191"/>
      <c r="I101" s="1">
        <v>94</v>
      </c>
      <c r="J101" s="7">
        <v>0</v>
      </c>
      <c r="K101" s="7">
        <v>0</v>
      </c>
    </row>
    <row r="102" spans="1:11" ht="12.75">
      <c r="A102" s="189" t="s">
        <v>243</v>
      </c>
      <c r="B102" s="190"/>
      <c r="C102" s="190"/>
      <c r="D102" s="190"/>
      <c r="E102" s="190"/>
      <c r="F102" s="190"/>
      <c r="G102" s="190"/>
      <c r="H102" s="191"/>
      <c r="I102" s="1">
        <v>95</v>
      </c>
      <c r="J102" s="7">
        <v>0</v>
      </c>
      <c r="K102" s="7">
        <v>0</v>
      </c>
    </row>
    <row r="103" spans="1:11" ht="12.75">
      <c r="A103" s="189" t="s">
        <v>0</v>
      </c>
      <c r="B103" s="190"/>
      <c r="C103" s="190"/>
      <c r="D103" s="190"/>
      <c r="E103" s="190"/>
      <c r="F103" s="190"/>
      <c r="G103" s="190"/>
      <c r="H103" s="191"/>
      <c r="I103" s="1">
        <v>96</v>
      </c>
      <c r="J103" s="7">
        <v>1209495</v>
      </c>
      <c r="K103" s="7">
        <v>1228978</v>
      </c>
    </row>
    <row r="104" spans="1:11" ht="12.75">
      <c r="A104" s="189" t="s">
        <v>244</v>
      </c>
      <c r="B104" s="190"/>
      <c r="C104" s="190"/>
      <c r="D104" s="190"/>
      <c r="E104" s="190"/>
      <c r="F104" s="190"/>
      <c r="G104" s="190"/>
      <c r="H104" s="191"/>
      <c r="I104" s="1">
        <v>97</v>
      </c>
      <c r="J104" s="7">
        <v>0</v>
      </c>
      <c r="K104" s="7">
        <v>0</v>
      </c>
    </row>
    <row r="105" spans="1:11" ht="12.75">
      <c r="A105" s="189" t="s">
        <v>245</v>
      </c>
      <c r="B105" s="190"/>
      <c r="C105" s="190"/>
      <c r="D105" s="190"/>
      <c r="E105" s="190"/>
      <c r="F105" s="190"/>
      <c r="G105" s="190"/>
      <c r="H105" s="191"/>
      <c r="I105" s="1">
        <v>98</v>
      </c>
      <c r="J105" s="7">
        <v>6705290</v>
      </c>
      <c r="K105" s="7">
        <v>9552292</v>
      </c>
    </row>
    <row r="106" spans="1:11" ht="12.75">
      <c r="A106" s="189" t="s">
        <v>246</v>
      </c>
      <c r="B106" s="190"/>
      <c r="C106" s="190"/>
      <c r="D106" s="190"/>
      <c r="E106" s="190"/>
      <c r="F106" s="190"/>
      <c r="G106" s="190"/>
      <c r="H106" s="191"/>
      <c r="I106" s="1">
        <v>99</v>
      </c>
      <c r="J106" s="7">
        <v>0</v>
      </c>
      <c r="K106" s="7">
        <v>0</v>
      </c>
    </row>
    <row r="107" spans="1:11" ht="12.75">
      <c r="A107" s="189" t="s">
        <v>94</v>
      </c>
      <c r="B107" s="190"/>
      <c r="C107" s="190"/>
      <c r="D107" s="190"/>
      <c r="E107" s="190"/>
      <c r="F107" s="190"/>
      <c r="G107" s="190"/>
      <c r="H107" s="191"/>
      <c r="I107" s="1">
        <v>100</v>
      </c>
      <c r="J107" s="7">
        <v>0</v>
      </c>
      <c r="K107" s="7">
        <v>0</v>
      </c>
    </row>
    <row r="108" spans="1:11" ht="12.75">
      <c r="A108" s="189" t="s">
        <v>95</v>
      </c>
      <c r="B108" s="190"/>
      <c r="C108" s="190"/>
      <c r="D108" s="190"/>
      <c r="E108" s="190"/>
      <c r="F108" s="190"/>
      <c r="G108" s="190"/>
      <c r="H108" s="191"/>
      <c r="I108" s="1">
        <v>101</v>
      </c>
      <c r="J108" s="7">
        <v>3815529</v>
      </c>
      <c r="K108" s="7">
        <v>3239067</v>
      </c>
    </row>
    <row r="109" spans="1:11" ht="12.75">
      <c r="A109" s="189" t="s">
        <v>96</v>
      </c>
      <c r="B109" s="190"/>
      <c r="C109" s="190"/>
      <c r="D109" s="190"/>
      <c r="E109" s="190"/>
      <c r="F109" s="190"/>
      <c r="G109" s="190"/>
      <c r="H109" s="191"/>
      <c r="I109" s="1">
        <v>102</v>
      </c>
      <c r="J109" s="7">
        <v>8848288</v>
      </c>
      <c r="K109" s="7">
        <v>7646403</v>
      </c>
    </row>
    <row r="110" spans="1:11" ht="12.75">
      <c r="A110" s="189" t="s">
        <v>99</v>
      </c>
      <c r="B110" s="190"/>
      <c r="C110" s="190"/>
      <c r="D110" s="190"/>
      <c r="E110" s="190"/>
      <c r="F110" s="190"/>
      <c r="G110" s="190"/>
      <c r="H110" s="191"/>
      <c r="I110" s="1">
        <v>103</v>
      </c>
      <c r="J110" s="7">
        <v>0</v>
      </c>
      <c r="K110" s="7">
        <v>0</v>
      </c>
    </row>
    <row r="111" spans="1:11" ht="12.75">
      <c r="A111" s="189" t="s">
        <v>97</v>
      </c>
      <c r="B111" s="190"/>
      <c r="C111" s="190"/>
      <c r="D111" s="190"/>
      <c r="E111" s="190"/>
      <c r="F111" s="190"/>
      <c r="G111" s="190"/>
      <c r="H111" s="191"/>
      <c r="I111" s="1">
        <v>104</v>
      </c>
      <c r="J111" s="7">
        <v>0</v>
      </c>
      <c r="K111" s="7">
        <v>0</v>
      </c>
    </row>
    <row r="112" spans="1:11" ht="12.75">
      <c r="A112" s="189" t="s">
        <v>98</v>
      </c>
      <c r="B112" s="190"/>
      <c r="C112" s="190"/>
      <c r="D112" s="190"/>
      <c r="E112" s="190"/>
      <c r="F112" s="190"/>
      <c r="G112" s="190"/>
      <c r="H112" s="191"/>
      <c r="I112" s="1">
        <v>105</v>
      </c>
      <c r="J112" s="7">
        <v>134301</v>
      </c>
      <c r="K112" s="7">
        <v>108480</v>
      </c>
    </row>
    <row r="113" spans="1:11" ht="12.75">
      <c r="A113" s="192" t="s">
        <v>1</v>
      </c>
      <c r="B113" s="193"/>
      <c r="C113" s="193"/>
      <c r="D113" s="193"/>
      <c r="E113" s="193"/>
      <c r="F113" s="193"/>
      <c r="G113" s="193"/>
      <c r="H113" s="194"/>
      <c r="I113" s="1">
        <v>106</v>
      </c>
      <c r="J113" s="7">
        <v>57847506</v>
      </c>
      <c r="K113" s="7">
        <v>73948404</v>
      </c>
    </row>
    <row r="114" spans="1:11" ht="12.75">
      <c r="A114" s="192" t="s">
        <v>25</v>
      </c>
      <c r="B114" s="193"/>
      <c r="C114" s="193"/>
      <c r="D114" s="193"/>
      <c r="E114" s="193"/>
      <c r="F114" s="193"/>
      <c r="G114" s="193"/>
      <c r="H114" s="194"/>
      <c r="I114" s="1">
        <v>107</v>
      </c>
      <c r="J114" s="52">
        <f>J69+J86+J90+J100+J113</f>
        <v>571096793</v>
      </c>
      <c r="K114" s="52">
        <f>K69+K86+K90+K100+K113</f>
        <v>589547395</v>
      </c>
    </row>
    <row r="115" spans="1:11" ht="12.75">
      <c r="A115" s="197" t="s">
        <v>57</v>
      </c>
      <c r="B115" s="198"/>
      <c r="C115" s="198"/>
      <c r="D115" s="198"/>
      <c r="E115" s="198"/>
      <c r="F115" s="198"/>
      <c r="G115" s="198"/>
      <c r="H115" s="199"/>
      <c r="I115" s="2">
        <v>108</v>
      </c>
      <c r="J115" s="8">
        <v>0</v>
      </c>
      <c r="K115" s="8">
        <v>0</v>
      </c>
    </row>
    <row r="116" spans="1:11" ht="12.75">
      <c r="A116" s="200" t="s">
        <v>309</v>
      </c>
      <c r="B116" s="201"/>
      <c r="C116" s="201"/>
      <c r="D116" s="201"/>
      <c r="E116" s="201"/>
      <c r="F116" s="201"/>
      <c r="G116" s="201"/>
      <c r="H116" s="201"/>
      <c r="I116" s="202"/>
      <c r="J116" s="202"/>
      <c r="K116" s="203"/>
    </row>
    <row r="117" spans="1:11" ht="12.75">
      <c r="A117" s="204" t="s">
        <v>186</v>
      </c>
      <c r="B117" s="205"/>
      <c r="C117" s="205"/>
      <c r="D117" s="205"/>
      <c r="E117" s="205"/>
      <c r="F117" s="205"/>
      <c r="G117" s="205"/>
      <c r="H117" s="205"/>
      <c r="I117" s="206"/>
      <c r="J117" s="206"/>
      <c r="K117" s="207"/>
    </row>
    <row r="118" spans="1:11" ht="12.75">
      <c r="A118" s="189" t="s">
        <v>8</v>
      </c>
      <c r="B118" s="190"/>
      <c r="C118" s="190"/>
      <c r="D118" s="190"/>
      <c r="E118" s="190"/>
      <c r="F118" s="190"/>
      <c r="G118" s="190"/>
      <c r="H118" s="191"/>
      <c r="I118" s="1">
        <v>109</v>
      </c>
      <c r="J118" s="7"/>
      <c r="K118" s="7"/>
    </row>
    <row r="119" spans="1:11" ht="12.75">
      <c r="A119" s="210" t="s">
        <v>9</v>
      </c>
      <c r="B119" s="211"/>
      <c r="C119" s="211"/>
      <c r="D119" s="211"/>
      <c r="E119" s="211"/>
      <c r="F119" s="211"/>
      <c r="G119" s="211"/>
      <c r="H119" s="212"/>
      <c r="I119" s="4">
        <v>110</v>
      </c>
      <c r="J119" s="8"/>
      <c r="K119" s="8"/>
    </row>
    <row r="120" spans="1:11" ht="12.75">
      <c r="A120" s="208" t="s">
        <v>310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>
      <c r="A121" s="195"/>
      <c r="B121" s="196"/>
      <c r="C121" s="196"/>
      <c r="D121" s="196"/>
      <c r="E121" s="196"/>
      <c r="F121" s="196"/>
      <c r="G121" s="196"/>
      <c r="H121" s="196"/>
      <c r="I121" s="196"/>
      <c r="J121" s="196"/>
      <c r="K121" s="196"/>
    </row>
  </sheetData>
  <sheetProtection/>
  <mergeCells count="121">
    <mergeCell ref="A11:H11"/>
    <mergeCell ref="A12:H12"/>
    <mergeCell ref="A13:H13"/>
    <mergeCell ref="A5:H5"/>
    <mergeCell ref="A6:K6"/>
    <mergeCell ref="A7:H7"/>
    <mergeCell ref="A8:H8"/>
    <mergeCell ref="A1:K1"/>
    <mergeCell ref="A2:K2"/>
    <mergeCell ref="A3:K3"/>
    <mergeCell ref="A4:H4"/>
    <mergeCell ref="A9:H9"/>
    <mergeCell ref="A10:H10"/>
    <mergeCell ref="A14:H14"/>
    <mergeCell ref="A15:H15"/>
    <mergeCell ref="A16:H16"/>
    <mergeCell ref="A41:H41"/>
    <mergeCell ref="A42:H42"/>
    <mergeCell ref="A43:H43"/>
    <mergeCell ref="A38:H38"/>
    <mergeCell ref="A39:H39"/>
    <mergeCell ref="A40:H40"/>
    <mergeCell ref="A33:H33"/>
    <mergeCell ref="A23:H23"/>
    <mergeCell ref="A24:H24"/>
    <mergeCell ref="A17:H17"/>
    <mergeCell ref="A18:H18"/>
    <mergeCell ref="A19:H19"/>
    <mergeCell ref="A20:H20"/>
    <mergeCell ref="A21:H21"/>
    <mergeCell ref="A22:H22"/>
    <mergeCell ref="A32:H32"/>
    <mergeCell ref="A25:H25"/>
    <mergeCell ref="A26:H26"/>
    <mergeCell ref="A27:H27"/>
    <mergeCell ref="A28:H28"/>
    <mergeCell ref="A37:H37"/>
    <mergeCell ref="A29:H29"/>
    <mergeCell ref="A30:H30"/>
    <mergeCell ref="A31:H31"/>
    <mergeCell ref="A34:H34"/>
    <mergeCell ref="A52:H52"/>
    <mergeCell ref="A53:H53"/>
    <mergeCell ref="A45:H45"/>
    <mergeCell ref="A46:H46"/>
    <mergeCell ref="A47:H47"/>
    <mergeCell ref="A48:H48"/>
    <mergeCell ref="A35:H35"/>
    <mergeCell ref="A36:H36"/>
    <mergeCell ref="A49:H49"/>
    <mergeCell ref="A50:H50"/>
    <mergeCell ref="A51:H51"/>
    <mergeCell ref="A44:H44"/>
    <mergeCell ref="A54:H54"/>
    <mergeCell ref="A55:H55"/>
    <mergeCell ref="A56:H56"/>
    <mergeCell ref="A81:H81"/>
    <mergeCell ref="A82:H82"/>
    <mergeCell ref="A83:H83"/>
    <mergeCell ref="A78:H78"/>
    <mergeCell ref="A79:H79"/>
    <mergeCell ref="A80:H80"/>
    <mergeCell ref="A73:H73"/>
    <mergeCell ref="A63:H63"/>
    <mergeCell ref="A64:H64"/>
    <mergeCell ref="A57:H57"/>
    <mergeCell ref="A58:H58"/>
    <mergeCell ref="A59:H59"/>
    <mergeCell ref="A60:H60"/>
    <mergeCell ref="A61:H61"/>
    <mergeCell ref="A62:H62"/>
    <mergeCell ref="A95:H95"/>
    <mergeCell ref="A96:H96"/>
    <mergeCell ref="A72:H72"/>
    <mergeCell ref="A65:H65"/>
    <mergeCell ref="A66:H66"/>
    <mergeCell ref="A67:H67"/>
    <mergeCell ref="A68:K68"/>
    <mergeCell ref="A77:H77"/>
    <mergeCell ref="A69:H69"/>
    <mergeCell ref="A70:H70"/>
    <mergeCell ref="A71:H71"/>
    <mergeCell ref="A74:H74"/>
    <mergeCell ref="A75:H75"/>
    <mergeCell ref="A76:H76"/>
    <mergeCell ref="A84:H84"/>
    <mergeCell ref="A93:H93"/>
    <mergeCell ref="A85:H85"/>
    <mergeCell ref="A86:H86"/>
    <mergeCell ref="A87:H87"/>
    <mergeCell ref="A88:H88"/>
    <mergeCell ref="A120:K120"/>
    <mergeCell ref="A113:H113"/>
    <mergeCell ref="A114:H114"/>
    <mergeCell ref="A119:H119"/>
    <mergeCell ref="A89:H89"/>
    <mergeCell ref="A90:H90"/>
    <mergeCell ref="A91:H91"/>
    <mergeCell ref="A92:H92"/>
    <mergeCell ref="A107:H107"/>
    <mergeCell ref="A94:H94"/>
    <mergeCell ref="A101:H101"/>
    <mergeCell ref="A102:H102"/>
    <mergeCell ref="A103:H103"/>
    <mergeCell ref="A104:H104"/>
    <mergeCell ref="A108:H108"/>
    <mergeCell ref="A121:K121"/>
    <mergeCell ref="A115:H115"/>
    <mergeCell ref="A116:K116"/>
    <mergeCell ref="A117:K117"/>
    <mergeCell ref="A118:H118"/>
    <mergeCell ref="A111:H111"/>
    <mergeCell ref="A112:H112"/>
    <mergeCell ref="A105:H105"/>
    <mergeCell ref="A106:H106"/>
    <mergeCell ref="A97:H97"/>
    <mergeCell ref="A98:H98"/>
    <mergeCell ref="A99:H99"/>
    <mergeCell ref="A100:H100"/>
    <mergeCell ref="A109:H109"/>
    <mergeCell ref="A110:H11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6:K115 J72:K77 J70:K70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222" t="s">
        <v>154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12.75" customHeight="1">
      <c r="A2" s="247" t="s">
        <v>343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48" t="s">
        <v>335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</row>
    <row r="4" spans="1:13" ht="23.25">
      <c r="A4" s="249" t="s">
        <v>59</v>
      </c>
      <c r="B4" s="249"/>
      <c r="C4" s="249"/>
      <c r="D4" s="249"/>
      <c r="E4" s="249"/>
      <c r="F4" s="249"/>
      <c r="G4" s="249"/>
      <c r="H4" s="249"/>
      <c r="I4" s="57" t="s">
        <v>279</v>
      </c>
      <c r="J4" s="250" t="s">
        <v>318</v>
      </c>
      <c r="K4" s="250"/>
      <c r="L4" s="250" t="s">
        <v>319</v>
      </c>
      <c r="M4" s="250"/>
    </row>
    <row r="5" spans="1:13" ht="22.5">
      <c r="A5" s="249"/>
      <c r="B5" s="249"/>
      <c r="C5" s="249"/>
      <c r="D5" s="249"/>
      <c r="E5" s="249"/>
      <c r="F5" s="249"/>
      <c r="G5" s="249"/>
      <c r="H5" s="249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50">
        <v>1</v>
      </c>
      <c r="B6" s="250"/>
      <c r="C6" s="250"/>
      <c r="D6" s="250"/>
      <c r="E6" s="250"/>
      <c r="F6" s="250"/>
      <c r="G6" s="250"/>
      <c r="H6" s="250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4" t="s">
        <v>26</v>
      </c>
      <c r="B7" s="205"/>
      <c r="C7" s="205"/>
      <c r="D7" s="205"/>
      <c r="E7" s="205"/>
      <c r="F7" s="205"/>
      <c r="G7" s="205"/>
      <c r="H7" s="221"/>
      <c r="I7" s="3">
        <v>111</v>
      </c>
      <c r="J7" s="53">
        <f>SUM(J8:J9)</f>
        <v>81350304</v>
      </c>
      <c r="K7" s="53">
        <f>SUM(K8:K9)</f>
        <v>49717888</v>
      </c>
      <c r="L7" s="53">
        <f>SUM(L8:L9)</f>
        <v>80700387</v>
      </c>
      <c r="M7" s="53">
        <f>SUM(M8:M9)</f>
        <v>49208761</v>
      </c>
    </row>
    <row r="8" spans="1:13" ht="12.75">
      <c r="A8" s="192" t="s">
        <v>152</v>
      </c>
      <c r="B8" s="193"/>
      <c r="C8" s="193"/>
      <c r="D8" s="193"/>
      <c r="E8" s="193"/>
      <c r="F8" s="193"/>
      <c r="G8" s="193"/>
      <c r="H8" s="194"/>
      <c r="I8" s="1">
        <v>112</v>
      </c>
      <c r="J8" s="7">
        <v>73139883</v>
      </c>
      <c r="K8" s="7">
        <f>+J8-28018918</f>
        <v>45120965</v>
      </c>
      <c r="L8" s="7">
        <v>73274588</v>
      </c>
      <c r="M8" s="7">
        <f>+L8-28219028</f>
        <v>45055560</v>
      </c>
    </row>
    <row r="9" spans="1:13" ht="12.75">
      <c r="A9" s="192" t="s">
        <v>103</v>
      </c>
      <c r="B9" s="193"/>
      <c r="C9" s="193"/>
      <c r="D9" s="193"/>
      <c r="E9" s="193"/>
      <c r="F9" s="193"/>
      <c r="G9" s="193"/>
      <c r="H9" s="194"/>
      <c r="I9" s="1">
        <v>113</v>
      </c>
      <c r="J9" s="7">
        <v>8210421</v>
      </c>
      <c r="K9" s="7">
        <f>+J9-3613498</f>
        <v>4596923</v>
      </c>
      <c r="L9" s="7">
        <v>7425799</v>
      </c>
      <c r="M9" s="7">
        <f>+L9-3272598</f>
        <v>4153201</v>
      </c>
    </row>
    <row r="10" spans="1:13" ht="12.75">
      <c r="A10" s="192" t="s">
        <v>12</v>
      </c>
      <c r="B10" s="193"/>
      <c r="C10" s="193"/>
      <c r="D10" s="193"/>
      <c r="E10" s="193"/>
      <c r="F10" s="193"/>
      <c r="G10" s="193"/>
      <c r="H10" s="194"/>
      <c r="I10" s="1">
        <v>114</v>
      </c>
      <c r="J10" s="52">
        <f>J11+J12+J16+J20+J21+J22+J25+J26</f>
        <v>77043331</v>
      </c>
      <c r="K10" s="52">
        <f>K11+K12+K16+K20+K21+K22+K25+K26</f>
        <v>43938634</v>
      </c>
      <c r="L10" s="52">
        <f>L11+L12+L16+L20+L21+L22+L25+L26</f>
        <v>80309827</v>
      </c>
      <c r="M10" s="52">
        <f>M11+M12+M16+M20+M21+M22+M25+M26</f>
        <v>44822977</v>
      </c>
    </row>
    <row r="11" spans="1:13" ht="12.75">
      <c r="A11" s="192" t="s">
        <v>104</v>
      </c>
      <c r="B11" s="193"/>
      <c r="C11" s="193"/>
      <c r="D11" s="193"/>
      <c r="E11" s="193"/>
      <c r="F11" s="193"/>
      <c r="G11" s="193"/>
      <c r="H11" s="19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192" t="s">
        <v>22</v>
      </c>
      <c r="B12" s="193"/>
      <c r="C12" s="193"/>
      <c r="D12" s="193"/>
      <c r="E12" s="193"/>
      <c r="F12" s="193"/>
      <c r="G12" s="193"/>
      <c r="H12" s="194"/>
      <c r="I12" s="1">
        <v>116</v>
      </c>
      <c r="J12" s="52">
        <f>SUM(J13:J15)</f>
        <v>16489022</v>
      </c>
      <c r="K12" s="52">
        <f>SUM(K13:K15)</f>
        <v>11609138</v>
      </c>
      <c r="L12" s="52">
        <f>SUM(L13:L15)</f>
        <v>19291564</v>
      </c>
      <c r="M12" s="52">
        <f>SUM(M13:M15)</f>
        <v>12897524</v>
      </c>
    </row>
    <row r="13" spans="1:13" ht="12.75">
      <c r="A13" s="189" t="s">
        <v>146</v>
      </c>
      <c r="B13" s="190"/>
      <c r="C13" s="190"/>
      <c r="D13" s="190"/>
      <c r="E13" s="190"/>
      <c r="F13" s="190"/>
      <c r="G13" s="190"/>
      <c r="H13" s="191"/>
      <c r="I13" s="1">
        <v>117</v>
      </c>
      <c r="J13" s="7">
        <v>4712079</v>
      </c>
      <c r="K13" s="7">
        <f>+J13-1332174</f>
        <v>3379905</v>
      </c>
      <c r="L13" s="7">
        <v>4686932</v>
      </c>
      <c r="M13" s="7">
        <f>+L13-1425361</f>
        <v>3261571</v>
      </c>
    </row>
    <row r="14" spans="1:13" ht="12.75">
      <c r="A14" s="189" t="s">
        <v>147</v>
      </c>
      <c r="B14" s="190"/>
      <c r="C14" s="190"/>
      <c r="D14" s="190"/>
      <c r="E14" s="190"/>
      <c r="F14" s="190"/>
      <c r="G14" s="190"/>
      <c r="H14" s="191"/>
      <c r="I14" s="1">
        <v>118</v>
      </c>
      <c r="J14" s="7">
        <v>20815</v>
      </c>
      <c r="K14" s="7">
        <f>+J14-8765</f>
        <v>12050</v>
      </c>
      <c r="L14" s="7">
        <v>52553</v>
      </c>
      <c r="M14" s="7">
        <f>+L14-9310</f>
        <v>43243</v>
      </c>
    </row>
    <row r="15" spans="1:13" ht="12.75">
      <c r="A15" s="189" t="s">
        <v>61</v>
      </c>
      <c r="B15" s="190"/>
      <c r="C15" s="190"/>
      <c r="D15" s="190"/>
      <c r="E15" s="190"/>
      <c r="F15" s="190"/>
      <c r="G15" s="190"/>
      <c r="H15" s="191"/>
      <c r="I15" s="1">
        <v>119</v>
      </c>
      <c r="J15" s="7">
        <v>11756128</v>
      </c>
      <c r="K15" s="7">
        <f>+J15-3538945</f>
        <v>8217183</v>
      </c>
      <c r="L15" s="7">
        <v>14552079</v>
      </c>
      <c r="M15" s="7">
        <f>+L15-4959369</f>
        <v>9592710</v>
      </c>
    </row>
    <row r="16" spans="1:13" ht="12.75">
      <c r="A16" s="192" t="s">
        <v>23</v>
      </c>
      <c r="B16" s="193"/>
      <c r="C16" s="193"/>
      <c r="D16" s="193"/>
      <c r="E16" s="193"/>
      <c r="F16" s="193"/>
      <c r="G16" s="193"/>
      <c r="H16" s="194"/>
      <c r="I16" s="1">
        <v>120</v>
      </c>
      <c r="J16" s="52">
        <f>SUM(J17:J19)</f>
        <v>24458664</v>
      </c>
      <c r="K16" s="52">
        <f>SUM(K17:K19)</f>
        <v>12644236</v>
      </c>
      <c r="L16" s="52">
        <f>SUM(L17:L19)</f>
        <v>24251204</v>
      </c>
      <c r="M16" s="52">
        <f>SUM(M17:M19)</f>
        <v>12112313</v>
      </c>
    </row>
    <row r="17" spans="1:13" ht="12.75">
      <c r="A17" s="189" t="s">
        <v>62</v>
      </c>
      <c r="B17" s="190"/>
      <c r="C17" s="190"/>
      <c r="D17" s="190"/>
      <c r="E17" s="190"/>
      <c r="F17" s="190"/>
      <c r="G17" s="190"/>
      <c r="H17" s="191"/>
      <c r="I17" s="1">
        <v>121</v>
      </c>
      <c r="J17" s="7">
        <v>14684476</v>
      </c>
      <c r="K17" s="7">
        <f>+J17-7109797</f>
        <v>7574679</v>
      </c>
      <c r="L17" s="7">
        <v>14383384</v>
      </c>
      <c r="M17" s="7">
        <f>+L17-7235657</f>
        <v>7147727</v>
      </c>
    </row>
    <row r="18" spans="1:13" ht="12.75">
      <c r="A18" s="189" t="s">
        <v>63</v>
      </c>
      <c r="B18" s="190"/>
      <c r="C18" s="190"/>
      <c r="D18" s="190"/>
      <c r="E18" s="190"/>
      <c r="F18" s="190"/>
      <c r="G18" s="190"/>
      <c r="H18" s="191"/>
      <c r="I18" s="1">
        <v>122</v>
      </c>
      <c r="J18" s="7">
        <v>6536615</v>
      </c>
      <c r="K18" s="7">
        <f>+J18-3141673</f>
        <v>3394942</v>
      </c>
      <c r="L18" s="7">
        <v>6459957</v>
      </c>
      <c r="M18" s="7">
        <f>+L18-3292436</f>
        <v>3167521</v>
      </c>
    </row>
    <row r="19" spans="1:13" ht="12.75">
      <c r="A19" s="189" t="s">
        <v>64</v>
      </c>
      <c r="B19" s="190"/>
      <c r="C19" s="190"/>
      <c r="D19" s="190"/>
      <c r="E19" s="190"/>
      <c r="F19" s="190"/>
      <c r="G19" s="190"/>
      <c r="H19" s="191"/>
      <c r="I19" s="1">
        <v>123</v>
      </c>
      <c r="J19" s="7">
        <v>3237573</v>
      </c>
      <c r="K19" s="7">
        <f>+J19-1562958</f>
        <v>1674615</v>
      </c>
      <c r="L19" s="7">
        <v>3407863</v>
      </c>
      <c r="M19" s="7">
        <f>+L19-1610798</f>
        <v>1797065</v>
      </c>
    </row>
    <row r="20" spans="1:13" ht="12.75">
      <c r="A20" s="192" t="s">
        <v>105</v>
      </c>
      <c r="B20" s="193"/>
      <c r="C20" s="193"/>
      <c r="D20" s="193"/>
      <c r="E20" s="193"/>
      <c r="F20" s="193"/>
      <c r="G20" s="193"/>
      <c r="H20" s="194"/>
      <c r="I20" s="1">
        <v>124</v>
      </c>
      <c r="J20" s="7">
        <v>28322460</v>
      </c>
      <c r="K20" s="7">
        <f>+J20-14092186</f>
        <v>14230274</v>
      </c>
      <c r="L20" s="7">
        <v>28438311</v>
      </c>
      <c r="M20" s="7">
        <f>+L20-14260677</f>
        <v>14177634</v>
      </c>
    </row>
    <row r="21" spans="1:13" ht="12.75">
      <c r="A21" s="192" t="s">
        <v>106</v>
      </c>
      <c r="B21" s="193"/>
      <c r="C21" s="193"/>
      <c r="D21" s="193"/>
      <c r="E21" s="193"/>
      <c r="F21" s="193"/>
      <c r="G21" s="193"/>
      <c r="H21" s="194"/>
      <c r="I21" s="1">
        <v>125</v>
      </c>
      <c r="J21" s="7">
        <v>7202621</v>
      </c>
      <c r="K21" s="7">
        <f>+J21-2177236</f>
        <v>5025385</v>
      </c>
      <c r="L21" s="7">
        <v>7366860</v>
      </c>
      <c r="M21" s="7">
        <f>+L21-2451145</f>
        <v>4915715</v>
      </c>
    </row>
    <row r="22" spans="1:13" ht="12.75">
      <c r="A22" s="192" t="s">
        <v>24</v>
      </c>
      <c r="B22" s="193"/>
      <c r="C22" s="193"/>
      <c r="D22" s="193"/>
      <c r="E22" s="193"/>
      <c r="F22" s="193"/>
      <c r="G22" s="193"/>
      <c r="H22" s="194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189" t="s">
        <v>137</v>
      </c>
      <c r="B23" s="190"/>
      <c r="C23" s="190"/>
      <c r="D23" s="190"/>
      <c r="E23" s="190"/>
      <c r="F23" s="190"/>
      <c r="G23" s="190"/>
      <c r="H23" s="19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189" t="s">
        <v>138</v>
      </c>
      <c r="B24" s="190"/>
      <c r="C24" s="190"/>
      <c r="D24" s="190"/>
      <c r="E24" s="190"/>
      <c r="F24" s="190"/>
      <c r="G24" s="190"/>
      <c r="H24" s="19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92" t="s">
        <v>107</v>
      </c>
      <c r="B25" s="193"/>
      <c r="C25" s="193"/>
      <c r="D25" s="193"/>
      <c r="E25" s="193"/>
      <c r="F25" s="193"/>
      <c r="G25" s="193"/>
      <c r="H25" s="19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192" t="s">
        <v>50</v>
      </c>
      <c r="B26" s="193"/>
      <c r="C26" s="193"/>
      <c r="D26" s="193"/>
      <c r="E26" s="193"/>
      <c r="F26" s="193"/>
      <c r="G26" s="193"/>
      <c r="H26" s="194"/>
      <c r="I26" s="1">
        <v>130</v>
      </c>
      <c r="J26" s="7">
        <v>570564</v>
      </c>
      <c r="K26" s="7">
        <f>+J26-140963</f>
        <v>429601</v>
      </c>
      <c r="L26" s="7">
        <v>961888</v>
      </c>
      <c r="M26" s="7">
        <f>+L26-242097</f>
        <v>719791</v>
      </c>
    </row>
    <row r="27" spans="1:13" ht="12.75">
      <c r="A27" s="192" t="s">
        <v>213</v>
      </c>
      <c r="B27" s="193"/>
      <c r="C27" s="193"/>
      <c r="D27" s="193"/>
      <c r="E27" s="193"/>
      <c r="F27" s="193"/>
      <c r="G27" s="193"/>
      <c r="H27" s="194"/>
      <c r="I27" s="1">
        <v>131</v>
      </c>
      <c r="J27" s="52">
        <f>SUM(J28:J32)</f>
        <v>3299216</v>
      </c>
      <c r="K27" s="52">
        <f>SUM(K28:K32)</f>
        <v>2770791</v>
      </c>
      <c r="L27" s="52">
        <f>SUM(L28:L32)</f>
        <v>2783437</v>
      </c>
      <c r="M27" s="52">
        <f>SUM(M28:M32)</f>
        <v>2163494</v>
      </c>
    </row>
    <row r="28" spans="1:13" ht="29.25" customHeight="1">
      <c r="A28" s="192" t="s">
        <v>227</v>
      </c>
      <c r="B28" s="193"/>
      <c r="C28" s="193"/>
      <c r="D28" s="193"/>
      <c r="E28" s="193"/>
      <c r="F28" s="193"/>
      <c r="G28" s="193"/>
      <c r="H28" s="194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7" customHeight="1">
      <c r="A29" s="192" t="s">
        <v>155</v>
      </c>
      <c r="B29" s="193"/>
      <c r="C29" s="193"/>
      <c r="D29" s="193"/>
      <c r="E29" s="193"/>
      <c r="F29" s="193"/>
      <c r="G29" s="193"/>
      <c r="H29" s="194"/>
      <c r="I29" s="1">
        <v>133</v>
      </c>
      <c r="J29" s="7">
        <v>3299216</v>
      </c>
      <c r="K29" s="7">
        <f>+J29-528425</f>
        <v>2770791</v>
      </c>
      <c r="L29" s="7">
        <v>2783437</v>
      </c>
      <c r="M29" s="7">
        <f>+L29-619943</f>
        <v>2163494</v>
      </c>
    </row>
    <row r="30" spans="1:13" ht="12.75">
      <c r="A30" s="192" t="s">
        <v>139</v>
      </c>
      <c r="B30" s="193"/>
      <c r="C30" s="193"/>
      <c r="D30" s="193"/>
      <c r="E30" s="193"/>
      <c r="F30" s="193"/>
      <c r="G30" s="193"/>
      <c r="H30" s="194"/>
      <c r="I30" s="1">
        <v>134</v>
      </c>
      <c r="J30" s="7">
        <v>0</v>
      </c>
      <c r="K30" s="7">
        <f>+J30-0</f>
        <v>0</v>
      </c>
      <c r="L30" s="7">
        <v>0</v>
      </c>
      <c r="M30" s="7">
        <f>+L30-0</f>
        <v>0</v>
      </c>
    </row>
    <row r="31" spans="1:13" ht="12.75">
      <c r="A31" s="192" t="s">
        <v>223</v>
      </c>
      <c r="B31" s="193"/>
      <c r="C31" s="193"/>
      <c r="D31" s="193"/>
      <c r="E31" s="193"/>
      <c r="F31" s="193"/>
      <c r="G31" s="193"/>
      <c r="H31" s="19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192" t="s">
        <v>140</v>
      </c>
      <c r="B32" s="193"/>
      <c r="C32" s="193"/>
      <c r="D32" s="193"/>
      <c r="E32" s="193"/>
      <c r="F32" s="193"/>
      <c r="G32" s="193"/>
      <c r="H32" s="194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2" t="s">
        <v>214</v>
      </c>
      <c r="B33" s="193"/>
      <c r="C33" s="193"/>
      <c r="D33" s="193"/>
      <c r="E33" s="193"/>
      <c r="F33" s="193"/>
      <c r="G33" s="193"/>
      <c r="H33" s="194"/>
      <c r="I33" s="1">
        <v>137</v>
      </c>
      <c r="J33" s="52">
        <f>SUM(J34:J37)</f>
        <v>2959837</v>
      </c>
      <c r="K33" s="52">
        <f>SUM(K34:K37)</f>
        <v>2852004</v>
      </c>
      <c r="L33" s="52">
        <f>SUM(L34:L37)</f>
        <v>2466783</v>
      </c>
      <c r="M33" s="52">
        <f>SUM(M34:M37)</f>
        <v>2387866</v>
      </c>
    </row>
    <row r="34" spans="1:13" ht="14.25" customHeight="1">
      <c r="A34" s="192" t="s">
        <v>66</v>
      </c>
      <c r="B34" s="193"/>
      <c r="C34" s="193"/>
      <c r="D34" s="193"/>
      <c r="E34" s="193"/>
      <c r="F34" s="193"/>
      <c r="G34" s="193"/>
      <c r="H34" s="194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6.25" customHeight="1">
      <c r="A35" s="192" t="s">
        <v>65</v>
      </c>
      <c r="B35" s="193"/>
      <c r="C35" s="193"/>
      <c r="D35" s="193"/>
      <c r="E35" s="193"/>
      <c r="F35" s="193"/>
      <c r="G35" s="193"/>
      <c r="H35" s="194"/>
      <c r="I35" s="1">
        <v>139</v>
      </c>
      <c r="J35" s="7">
        <v>2959837</v>
      </c>
      <c r="K35" s="7">
        <f>+J35-107833</f>
        <v>2852004</v>
      </c>
      <c r="L35" s="7">
        <v>2466783</v>
      </c>
      <c r="M35" s="7">
        <f>+L35-78917</f>
        <v>2387866</v>
      </c>
    </row>
    <row r="36" spans="1:13" ht="12.75">
      <c r="A36" s="192" t="s">
        <v>224</v>
      </c>
      <c r="B36" s="193"/>
      <c r="C36" s="193"/>
      <c r="D36" s="193"/>
      <c r="E36" s="193"/>
      <c r="F36" s="193"/>
      <c r="G36" s="193"/>
      <c r="H36" s="194"/>
      <c r="I36" s="1">
        <v>140</v>
      </c>
      <c r="J36" s="7">
        <v>0</v>
      </c>
      <c r="K36" s="7">
        <f>+J36-0</f>
        <v>0</v>
      </c>
      <c r="L36" s="7">
        <v>0</v>
      </c>
      <c r="M36" s="7">
        <f>+L36-0</f>
        <v>0</v>
      </c>
    </row>
    <row r="37" spans="1:13" ht="12.75">
      <c r="A37" s="192" t="s">
        <v>67</v>
      </c>
      <c r="B37" s="193"/>
      <c r="C37" s="193"/>
      <c r="D37" s="193"/>
      <c r="E37" s="193"/>
      <c r="F37" s="193"/>
      <c r="G37" s="193"/>
      <c r="H37" s="194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2" t="s">
        <v>195</v>
      </c>
      <c r="B38" s="193"/>
      <c r="C38" s="193"/>
      <c r="D38" s="193"/>
      <c r="E38" s="193"/>
      <c r="F38" s="193"/>
      <c r="G38" s="193"/>
      <c r="H38" s="194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2" t="s">
        <v>196</v>
      </c>
      <c r="B39" s="193"/>
      <c r="C39" s="193"/>
      <c r="D39" s="193"/>
      <c r="E39" s="193"/>
      <c r="F39" s="193"/>
      <c r="G39" s="193"/>
      <c r="H39" s="19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2" t="s">
        <v>225</v>
      </c>
      <c r="B40" s="193"/>
      <c r="C40" s="193"/>
      <c r="D40" s="193"/>
      <c r="E40" s="193"/>
      <c r="F40" s="193"/>
      <c r="G40" s="193"/>
      <c r="H40" s="19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2" t="s">
        <v>226</v>
      </c>
      <c r="B41" s="193"/>
      <c r="C41" s="193"/>
      <c r="D41" s="193"/>
      <c r="E41" s="193"/>
      <c r="F41" s="193"/>
      <c r="G41" s="193"/>
      <c r="H41" s="19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2" t="s">
        <v>215</v>
      </c>
      <c r="B42" s="193"/>
      <c r="C42" s="193"/>
      <c r="D42" s="193"/>
      <c r="E42" s="193"/>
      <c r="F42" s="193"/>
      <c r="G42" s="193"/>
      <c r="H42" s="194"/>
      <c r="I42" s="1">
        <v>146</v>
      </c>
      <c r="J42" s="52">
        <f>J7+J27+J38+J40</f>
        <v>84649520</v>
      </c>
      <c r="K42" s="52">
        <f>K7+K27+K38+K40</f>
        <v>52488679</v>
      </c>
      <c r="L42" s="52">
        <f>L7+L27+L38+L40</f>
        <v>83483824</v>
      </c>
      <c r="M42" s="52">
        <f>M7+M27+M38+M40</f>
        <v>51372255</v>
      </c>
    </row>
    <row r="43" spans="1:13" ht="12.75">
      <c r="A43" s="192" t="s">
        <v>216</v>
      </c>
      <c r="B43" s="193"/>
      <c r="C43" s="193"/>
      <c r="D43" s="193"/>
      <c r="E43" s="193"/>
      <c r="F43" s="193"/>
      <c r="G43" s="193"/>
      <c r="H43" s="194"/>
      <c r="I43" s="1">
        <v>147</v>
      </c>
      <c r="J43" s="52">
        <f>J10+J33+J39+J41</f>
        <v>80003168</v>
      </c>
      <c r="K43" s="52">
        <f>K10+K33+K39+K41</f>
        <v>46790638</v>
      </c>
      <c r="L43" s="52">
        <f>L10+L33+L39+L41</f>
        <v>82776610</v>
      </c>
      <c r="M43" s="52">
        <f>M10+M33+M39+M41</f>
        <v>47210843</v>
      </c>
    </row>
    <row r="44" spans="1:13" ht="12.75">
      <c r="A44" s="192" t="s">
        <v>236</v>
      </c>
      <c r="B44" s="193"/>
      <c r="C44" s="193"/>
      <c r="D44" s="193"/>
      <c r="E44" s="193"/>
      <c r="F44" s="193"/>
      <c r="G44" s="193"/>
      <c r="H44" s="194"/>
      <c r="I44" s="1">
        <v>148</v>
      </c>
      <c r="J44" s="52">
        <f>J42-J43</f>
        <v>4646352</v>
      </c>
      <c r="K44" s="52">
        <f>K42-K43</f>
        <v>5698041</v>
      </c>
      <c r="L44" s="52">
        <f>L42-L43</f>
        <v>707214</v>
      </c>
      <c r="M44" s="52">
        <f>M42-M43</f>
        <v>4161412</v>
      </c>
    </row>
    <row r="45" spans="1:13" ht="12.75">
      <c r="A45" s="213" t="s">
        <v>218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2">
        <f>IF(J42&gt;J43,J42-J43,0)</f>
        <v>4646352</v>
      </c>
      <c r="K45" s="52">
        <f>IF(K42&gt;K43,K42-K43,0)</f>
        <v>5698041</v>
      </c>
      <c r="L45" s="52">
        <f>IF(L42&gt;L43,L42-L43,0)</f>
        <v>707214</v>
      </c>
      <c r="M45" s="52">
        <f>IF(M42&gt;M43,M42-M43,0)</f>
        <v>4161412</v>
      </c>
    </row>
    <row r="46" spans="1:13" ht="12.75">
      <c r="A46" s="213" t="s">
        <v>219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</row>
    <row r="47" spans="1:13" ht="12.75">
      <c r="A47" s="192" t="s">
        <v>217</v>
      </c>
      <c r="B47" s="193"/>
      <c r="C47" s="193"/>
      <c r="D47" s="193"/>
      <c r="E47" s="193"/>
      <c r="F47" s="193"/>
      <c r="G47" s="193"/>
      <c r="H47" s="194"/>
      <c r="I47" s="1">
        <v>151</v>
      </c>
      <c r="J47" s="7">
        <v>0</v>
      </c>
      <c r="K47" s="7">
        <v>0</v>
      </c>
      <c r="L47" s="7">
        <v>0</v>
      </c>
      <c r="M47" s="7">
        <v>0</v>
      </c>
    </row>
    <row r="48" spans="1:13" ht="12.75">
      <c r="A48" s="192" t="s">
        <v>237</v>
      </c>
      <c r="B48" s="193"/>
      <c r="C48" s="193"/>
      <c r="D48" s="193"/>
      <c r="E48" s="193"/>
      <c r="F48" s="193"/>
      <c r="G48" s="193"/>
      <c r="H48" s="194"/>
      <c r="I48" s="1">
        <v>152</v>
      </c>
      <c r="J48" s="52">
        <f>J44-J47</f>
        <v>4646352</v>
      </c>
      <c r="K48" s="52">
        <f>K44-K47</f>
        <v>5698041</v>
      </c>
      <c r="L48" s="52">
        <f>L44-L47</f>
        <v>707214</v>
      </c>
      <c r="M48" s="52">
        <f>M44-M47</f>
        <v>4161412</v>
      </c>
    </row>
    <row r="49" spans="1:13" ht="12.75">
      <c r="A49" s="213" t="s">
        <v>192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2">
        <f>IF(J48&gt;0,J48,0)</f>
        <v>4646352</v>
      </c>
      <c r="K49" s="52">
        <f>IF(K48&gt;0,K48,0)</f>
        <v>5698041</v>
      </c>
      <c r="L49" s="52">
        <f>IF(L48&gt;0,L48,0)</f>
        <v>707214</v>
      </c>
      <c r="M49" s="52">
        <f>IF(M48&gt;0,M48,0)</f>
        <v>4161412</v>
      </c>
    </row>
    <row r="50" spans="1:13" ht="12.75">
      <c r="A50" s="237" t="s">
        <v>220</v>
      </c>
      <c r="B50" s="238"/>
      <c r="C50" s="238"/>
      <c r="D50" s="238"/>
      <c r="E50" s="238"/>
      <c r="F50" s="238"/>
      <c r="G50" s="238"/>
      <c r="H50" s="239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00" t="s">
        <v>311</v>
      </c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</row>
    <row r="52" spans="1:13" ht="12.75" customHeight="1">
      <c r="A52" s="204" t="s">
        <v>187</v>
      </c>
      <c r="B52" s="205"/>
      <c r="C52" s="205"/>
      <c r="D52" s="205"/>
      <c r="E52" s="205"/>
      <c r="F52" s="205"/>
      <c r="G52" s="205"/>
      <c r="H52" s="205"/>
      <c r="I52" s="54"/>
      <c r="J52" s="54"/>
      <c r="K52" s="54"/>
      <c r="L52" s="54"/>
      <c r="M52" s="61"/>
    </row>
    <row r="53" spans="1:13" ht="12.75">
      <c r="A53" s="234" t="s">
        <v>234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/>
      <c r="K53" s="7"/>
      <c r="L53" s="7"/>
      <c r="M53" s="7"/>
    </row>
    <row r="54" spans="1:13" ht="12.75">
      <c r="A54" s="234" t="s">
        <v>235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00" t="s">
        <v>189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</row>
    <row r="56" spans="1:13" ht="12.75">
      <c r="A56" s="204" t="s">
        <v>204</v>
      </c>
      <c r="B56" s="205"/>
      <c r="C56" s="205"/>
      <c r="D56" s="205"/>
      <c r="E56" s="205"/>
      <c r="F56" s="205"/>
      <c r="G56" s="205"/>
      <c r="H56" s="221"/>
      <c r="I56" s="9">
        <v>157</v>
      </c>
      <c r="J56" s="6">
        <f>+J48</f>
        <v>4646352</v>
      </c>
      <c r="K56" s="6">
        <f>+K48</f>
        <v>5698041</v>
      </c>
      <c r="L56" s="6">
        <f>+L48</f>
        <v>707214</v>
      </c>
      <c r="M56" s="6">
        <f>+M48</f>
        <v>4161412</v>
      </c>
    </row>
    <row r="57" spans="1:13" ht="12.75">
      <c r="A57" s="192" t="s">
        <v>221</v>
      </c>
      <c r="B57" s="193"/>
      <c r="C57" s="193"/>
      <c r="D57" s="193"/>
      <c r="E57" s="193"/>
      <c r="F57" s="193"/>
      <c r="G57" s="193"/>
      <c r="H57" s="194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192" t="s">
        <v>228</v>
      </c>
      <c r="B58" s="193"/>
      <c r="C58" s="193"/>
      <c r="D58" s="193"/>
      <c r="E58" s="193"/>
      <c r="F58" s="193"/>
      <c r="G58" s="193"/>
      <c r="H58" s="194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2" t="s">
        <v>229</v>
      </c>
      <c r="B59" s="193"/>
      <c r="C59" s="193"/>
      <c r="D59" s="193"/>
      <c r="E59" s="193"/>
      <c r="F59" s="193"/>
      <c r="G59" s="193"/>
      <c r="H59" s="19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2" t="s">
        <v>45</v>
      </c>
      <c r="B60" s="193"/>
      <c r="C60" s="193"/>
      <c r="D60" s="193"/>
      <c r="E60" s="193"/>
      <c r="F60" s="193"/>
      <c r="G60" s="193"/>
      <c r="H60" s="19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2" t="s">
        <v>230</v>
      </c>
      <c r="B61" s="193"/>
      <c r="C61" s="193"/>
      <c r="D61" s="193"/>
      <c r="E61" s="193"/>
      <c r="F61" s="193"/>
      <c r="G61" s="193"/>
      <c r="H61" s="19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2" t="s">
        <v>231</v>
      </c>
      <c r="B62" s="193"/>
      <c r="C62" s="193"/>
      <c r="D62" s="193"/>
      <c r="E62" s="193"/>
      <c r="F62" s="193"/>
      <c r="G62" s="193"/>
      <c r="H62" s="19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2" t="s">
        <v>232</v>
      </c>
      <c r="B63" s="193"/>
      <c r="C63" s="193"/>
      <c r="D63" s="193"/>
      <c r="E63" s="193"/>
      <c r="F63" s="193"/>
      <c r="G63" s="193"/>
      <c r="H63" s="194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192" t="s">
        <v>233</v>
      </c>
      <c r="B64" s="193"/>
      <c r="C64" s="193"/>
      <c r="D64" s="193"/>
      <c r="E64" s="193"/>
      <c r="F64" s="193"/>
      <c r="G64" s="193"/>
      <c r="H64" s="19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2" t="s">
        <v>222</v>
      </c>
      <c r="B65" s="193"/>
      <c r="C65" s="193"/>
      <c r="D65" s="193"/>
      <c r="E65" s="193"/>
      <c r="F65" s="193"/>
      <c r="G65" s="193"/>
      <c r="H65" s="194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2" t="s">
        <v>193</v>
      </c>
      <c r="B66" s="193"/>
      <c r="C66" s="193"/>
      <c r="D66" s="193"/>
      <c r="E66" s="193"/>
      <c r="F66" s="193"/>
      <c r="G66" s="193"/>
      <c r="H66" s="194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192" t="s">
        <v>194</v>
      </c>
      <c r="B67" s="193"/>
      <c r="C67" s="193"/>
      <c r="D67" s="193"/>
      <c r="E67" s="193"/>
      <c r="F67" s="193"/>
      <c r="G67" s="193"/>
      <c r="H67" s="194"/>
      <c r="I67" s="1">
        <v>168</v>
      </c>
      <c r="J67" s="60">
        <f>J56+J66</f>
        <v>4646352</v>
      </c>
      <c r="K67" s="60">
        <f>K56+K66</f>
        <v>5698041</v>
      </c>
      <c r="L67" s="60">
        <f>L56+L66</f>
        <v>707214</v>
      </c>
      <c r="M67" s="60">
        <f>M56+M66</f>
        <v>4161412</v>
      </c>
    </row>
    <row r="68" spans="1:13" ht="12.75" customHeight="1">
      <c r="A68" s="243" t="s">
        <v>312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34" t="s">
        <v>234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10:H10"/>
    <mergeCell ref="A9:H9"/>
    <mergeCell ref="J4:K4"/>
    <mergeCell ref="L4:M4"/>
    <mergeCell ref="A5:H5"/>
    <mergeCell ref="A11:H11"/>
    <mergeCell ref="A12:H12"/>
    <mergeCell ref="A13:H13"/>
    <mergeCell ref="A17:H17"/>
    <mergeCell ref="A20:H20"/>
    <mergeCell ref="A21:H21"/>
    <mergeCell ref="A14:H14"/>
    <mergeCell ref="A15:H15"/>
    <mergeCell ref="A18:H18"/>
    <mergeCell ref="A19:H19"/>
    <mergeCell ref="A16:H16"/>
    <mergeCell ref="A34:H34"/>
    <mergeCell ref="A28:H28"/>
    <mergeCell ref="A29:H29"/>
    <mergeCell ref="A26:H26"/>
    <mergeCell ref="A35:H35"/>
    <mergeCell ref="A36:H36"/>
    <mergeCell ref="A22:H22"/>
    <mergeCell ref="A23:H23"/>
    <mergeCell ref="A24:H24"/>
    <mergeCell ref="A25:H25"/>
    <mergeCell ref="A27:H27"/>
    <mergeCell ref="A38:H38"/>
    <mergeCell ref="A39:H39"/>
    <mergeCell ref="A40:H40"/>
    <mergeCell ref="A41:H41"/>
    <mergeCell ref="A2:M2"/>
    <mergeCell ref="A37:H37"/>
    <mergeCell ref="A30:H30"/>
    <mergeCell ref="A31:H31"/>
    <mergeCell ref="A32:H32"/>
    <mergeCell ref="A33:H33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46:H46"/>
    <mergeCell ref="A47:H47"/>
    <mergeCell ref="A48:H48"/>
    <mergeCell ref="A49:H49"/>
    <mergeCell ref="A42:H42"/>
    <mergeCell ref="A43:H43"/>
    <mergeCell ref="A54:H54"/>
    <mergeCell ref="A45:H45"/>
    <mergeCell ref="A44:H4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</mergeCells>
  <dataValidations count="3">
    <dataValidation type="whole" operator="notEqual" allowBlank="1" showInputMessage="1" showErrorMessage="1" errorTitle="Pogrešan unos" error="Mogu se unijeti samo cjelobrojne vrijednosti." sqref="L56 J70:L71 K66:M67 K58:L65 K57:M57 J53:L54 J56:J67 L47 J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0:M10 L34:L41 L28:L32 L23:L26 J16:M16 J48:M50 J33:M33 J27:M27 J22:M22 J12:M12 L8:L9 J7:M7 L13:L15 L17:L21 J42:M46 J8:J9 J13:J15 J17:J21 J23:J26 J28:J32 J34:J41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6" t="s">
        <v>164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57" t="s">
        <v>6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</row>
    <row r="3" spans="1:11" ht="12.75">
      <c r="A3" s="253" t="s">
        <v>7</v>
      </c>
      <c r="B3" s="254"/>
      <c r="C3" s="254"/>
      <c r="D3" s="254"/>
      <c r="E3" s="254"/>
      <c r="F3" s="254"/>
      <c r="G3" s="254"/>
      <c r="H3" s="254"/>
      <c r="I3" s="254"/>
      <c r="J3" s="254"/>
      <c r="K3" s="255"/>
    </row>
    <row r="4" spans="1:11" ht="33.7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279</v>
      </c>
      <c r="J4" s="66" t="s">
        <v>318</v>
      </c>
      <c r="K4" s="66" t="s">
        <v>319</v>
      </c>
    </row>
    <row r="5" spans="1:11" ht="12.75">
      <c r="A5" s="259">
        <v>1</v>
      </c>
      <c r="B5" s="259"/>
      <c r="C5" s="259"/>
      <c r="D5" s="259"/>
      <c r="E5" s="259"/>
      <c r="F5" s="259"/>
      <c r="G5" s="259"/>
      <c r="H5" s="259"/>
      <c r="I5" s="67">
        <v>2</v>
      </c>
      <c r="J5" s="68" t="s">
        <v>283</v>
      </c>
      <c r="K5" s="68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1"/>
      <c r="J6" s="251"/>
      <c r="K6" s="252"/>
    </row>
    <row r="7" spans="1:11" ht="12.75">
      <c r="A7" s="189" t="s">
        <v>40</v>
      </c>
      <c r="B7" s="190"/>
      <c r="C7" s="190"/>
      <c r="D7" s="190"/>
      <c r="E7" s="190"/>
      <c r="F7" s="190"/>
      <c r="G7" s="190"/>
      <c r="H7" s="190"/>
      <c r="I7" s="1">
        <v>1</v>
      </c>
      <c r="J7" s="5"/>
      <c r="K7" s="7"/>
    </row>
    <row r="8" spans="1:11" ht="12.75">
      <c r="A8" s="189" t="s">
        <v>41</v>
      </c>
      <c r="B8" s="190"/>
      <c r="C8" s="190"/>
      <c r="D8" s="190"/>
      <c r="E8" s="190"/>
      <c r="F8" s="190"/>
      <c r="G8" s="190"/>
      <c r="H8" s="190"/>
      <c r="I8" s="1">
        <v>2</v>
      </c>
      <c r="J8" s="5"/>
      <c r="K8" s="7"/>
    </row>
    <row r="9" spans="1:11" ht="12.75">
      <c r="A9" s="189" t="s">
        <v>42</v>
      </c>
      <c r="B9" s="190"/>
      <c r="C9" s="190"/>
      <c r="D9" s="190"/>
      <c r="E9" s="190"/>
      <c r="F9" s="190"/>
      <c r="G9" s="190"/>
      <c r="H9" s="190"/>
      <c r="I9" s="1">
        <v>3</v>
      </c>
      <c r="J9" s="5"/>
      <c r="K9" s="7"/>
    </row>
    <row r="10" spans="1:11" ht="12.75">
      <c r="A10" s="189" t="s">
        <v>43</v>
      </c>
      <c r="B10" s="190"/>
      <c r="C10" s="190"/>
      <c r="D10" s="190"/>
      <c r="E10" s="190"/>
      <c r="F10" s="190"/>
      <c r="G10" s="190"/>
      <c r="H10" s="190"/>
      <c r="I10" s="1">
        <v>4</v>
      </c>
      <c r="J10" s="5"/>
      <c r="K10" s="7"/>
    </row>
    <row r="11" spans="1:11" ht="12.75">
      <c r="A11" s="189" t="s">
        <v>44</v>
      </c>
      <c r="B11" s="190"/>
      <c r="C11" s="190"/>
      <c r="D11" s="190"/>
      <c r="E11" s="190"/>
      <c r="F11" s="190"/>
      <c r="G11" s="190"/>
      <c r="H11" s="190"/>
      <c r="I11" s="1">
        <v>5</v>
      </c>
      <c r="J11" s="5"/>
      <c r="K11" s="7"/>
    </row>
    <row r="12" spans="1:11" ht="12.75">
      <c r="A12" s="189" t="s">
        <v>51</v>
      </c>
      <c r="B12" s="190"/>
      <c r="C12" s="190"/>
      <c r="D12" s="190"/>
      <c r="E12" s="190"/>
      <c r="F12" s="190"/>
      <c r="G12" s="190"/>
      <c r="H12" s="190"/>
      <c r="I12" s="1">
        <v>6</v>
      </c>
      <c r="J12" s="5"/>
      <c r="K12" s="7"/>
    </row>
    <row r="13" spans="1:11" ht="12.75">
      <c r="A13" s="192" t="s">
        <v>157</v>
      </c>
      <c r="B13" s="193"/>
      <c r="C13" s="193"/>
      <c r="D13" s="193"/>
      <c r="E13" s="193"/>
      <c r="F13" s="193"/>
      <c r="G13" s="193"/>
      <c r="H13" s="193"/>
      <c r="I13" s="1">
        <v>7</v>
      </c>
      <c r="J13" s="63">
        <f>SUM(J7:J12)</f>
        <v>0</v>
      </c>
      <c r="K13" s="52">
        <f>SUM(K7:K12)</f>
        <v>0</v>
      </c>
    </row>
    <row r="14" spans="1:11" ht="12.75">
      <c r="A14" s="189" t="s">
        <v>52</v>
      </c>
      <c r="B14" s="190"/>
      <c r="C14" s="190"/>
      <c r="D14" s="190"/>
      <c r="E14" s="190"/>
      <c r="F14" s="190"/>
      <c r="G14" s="190"/>
      <c r="H14" s="190"/>
      <c r="I14" s="1">
        <v>8</v>
      </c>
      <c r="J14" s="5"/>
      <c r="K14" s="7"/>
    </row>
    <row r="15" spans="1:11" ht="12.75">
      <c r="A15" s="189" t="s">
        <v>53</v>
      </c>
      <c r="B15" s="190"/>
      <c r="C15" s="190"/>
      <c r="D15" s="190"/>
      <c r="E15" s="190"/>
      <c r="F15" s="190"/>
      <c r="G15" s="190"/>
      <c r="H15" s="190"/>
      <c r="I15" s="1">
        <v>9</v>
      </c>
      <c r="J15" s="5"/>
      <c r="K15" s="7"/>
    </row>
    <row r="16" spans="1:11" ht="12.75">
      <c r="A16" s="189" t="s">
        <v>54</v>
      </c>
      <c r="B16" s="190"/>
      <c r="C16" s="190"/>
      <c r="D16" s="190"/>
      <c r="E16" s="190"/>
      <c r="F16" s="190"/>
      <c r="G16" s="190"/>
      <c r="H16" s="190"/>
      <c r="I16" s="1">
        <v>10</v>
      </c>
      <c r="J16" s="5"/>
      <c r="K16" s="7"/>
    </row>
    <row r="17" spans="1:11" ht="12.75">
      <c r="A17" s="189" t="s">
        <v>55</v>
      </c>
      <c r="B17" s="190"/>
      <c r="C17" s="190"/>
      <c r="D17" s="190"/>
      <c r="E17" s="190"/>
      <c r="F17" s="190"/>
      <c r="G17" s="190"/>
      <c r="H17" s="190"/>
      <c r="I17" s="1">
        <v>11</v>
      </c>
      <c r="J17" s="5"/>
      <c r="K17" s="7"/>
    </row>
    <row r="18" spans="1:11" ht="12.75">
      <c r="A18" s="192" t="s">
        <v>158</v>
      </c>
      <c r="B18" s="193"/>
      <c r="C18" s="193"/>
      <c r="D18" s="193"/>
      <c r="E18" s="193"/>
      <c r="F18" s="193"/>
      <c r="G18" s="193"/>
      <c r="H18" s="193"/>
      <c r="I18" s="1">
        <v>12</v>
      </c>
      <c r="J18" s="63">
        <f>SUM(J14:J17)</f>
        <v>0</v>
      </c>
      <c r="K18" s="52">
        <f>SUM(K14:K17)</f>
        <v>0</v>
      </c>
    </row>
    <row r="19" spans="1:11" ht="12.75">
      <c r="A19" s="192" t="s">
        <v>36</v>
      </c>
      <c r="B19" s="193"/>
      <c r="C19" s="193"/>
      <c r="D19" s="193"/>
      <c r="E19" s="193"/>
      <c r="F19" s="193"/>
      <c r="G19" s="193"/>
      <c r="H19" s="193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 ht="12.75">
      <c r="A20" s="192" t="s">
        <v>37</v>
      </c>
      <c r="B20" s="193"/>
      <c r="C20" s="193"/>
      <c r="D20" s="193"/>
      <c r="E20" s="193"/>
      <c r="F20" s="193"/>
      <c r="G20" s="193"/>
      <c r="H20" s="193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00" t="s">
        <v>159</v>
      </c>
      <c r="B21" s="201"/>
      <c r="C21" s="201"/>
      <c r="D21" s="201"/>
      <c r="E21" s="201"/>
      <c r="F21" s="201"/>
      <c r="G21" s="201"/>
      <c r="H21" s="201"/>
      <c r="I21" s="251"/>
      <c r="J21" s="251"/>
      <c r="K21" s="252"/>
    </row>
    <row r="22" spans="1:11" ht="12.75">
      <c r="A22" s="189" t="s">
        <v>178</v>
      </c>
      <c r="B22" s="190"/>
      <c r="C22" s="190"/>
      <c r="D22" s="190"/>
      <c r="E22" s="190"/>
      <c r="F22" s="190"/>
      <c r="G22" s="190"/>
      <c r="H22" s="190"/>
      <c r="I22" s="1">
        <v>15</v>
      </c>
      <c r="J22" s="5"/>
      <c r="K22" s="7"/>
    </row>
    <row r="23" spans="1:11" ht="12.75">
      <c r="A23" s="189" t="s">
        <v>179</v>
      </c>
      <c r="B23" s="190"/>
      <c r="C23" s="190"/>
      <c r="D23" s="190"/>
      <c r="E23" s="190"/>
      <c r="F23" s="190"/>
      <c r="G23" s="190"/>
      <c r="H23" s="190"/>
      <c r="I23" s="1">
        <v>16</v>
      </c>
      <c r="J23" s="5"/>
      <c r="K23" s="7"/>
    </row>
    <row r="24" spans="1:11" ht="12.75">
      <c r="A24" s="189" t="s">
        <v>180</v>
      </c>
      <c r="B24" s="190"/>
      <c r="C24" s="190"/>
      <c r="D24" s="190"/>
      <c r="E24" s="190"/>
      <c r="F24" s="190"/>
      <c r="G24" s="190"/>
      <c r="H24" s="190"/>
      <c r="I24" s="1">
        <v>17</v>
      </c>
      <c r="J24" s="5"/>
      <c r="K24" s="7"/>
    </row>
    <row r="25" spans="1:11" ht="12.75">
      <c r="A25" s="189" t="s">
        <v>181</v>
      </c>
      <c r="B25" s="190"/>
      <c r="C25" s="190"/>
      <c r="D25" s="190"/>
      <c r="E25" s="190"/>
      <c r="F25" s="190"/>
      <c r="G25" s="190"/>
      <c r="H25" s="190"/>
      <c r="I25" s="1">
        <v>18</v>
      </c>
      <c r="J25" s="5"/>
      <c r="K25" s="7"/>
    </row>
    <row r="26" spans="1:11" ht="12.75">
      <c r="A26" s="189" t="s">
        <v>182</v>
      </c>
      <c r="B26" s="190"/>
      <c r="C26" s="190"/>
      <c r="D26" s="190"/>
      <c r="E26" s="190"/>
      <c r="F26" s="190"/>
      <c r="G26" s="190"/>
      <c r="H26" s="190"/>
      <c r="I26" s="1">
        <v>19</v>
      </c>
      <c r="J26" s="5"/>
      <c r="K26" s="7"/>
    </row>
    <row r="27" spans="1:11" ht="12.75">
      <c r="A27" s="192" t="s">
        <v>168</v>
      </c>
      <c r="B27" s="193"/>
      <c r="C27" s="193"/>
      <c r="D27" s="193"/>
      <c r="E27" s="193"/>
      <c r="F27" s="193"/>
      <c r="G27" s="193"/>
      <c r="H27" s="193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189" t="s">
        <v>115</v>
      </c>
      <c r="B28" s="190"/>
      <c r="C28" s="190"/>
      <c r="D28" s="190"/>
      <c r="E28" s="190"/>
      <c r="F28" s="190"/>
      <c r="G28" s="190"/>
      <c r="H28" s="190"/>
      <c r="I28" s="1">
        <v>21</v>
      </c>
      <c r="J28" s="5"/>
      <c r="K28" s="7"/>
    </row>
    <row r="29" spans="1:11" ht="12.75">
      <c r="A29" s="189" t="s">
        <v>116</v>
      </c>
      <c r="B29" s="190"/>
      <c r="C29" s="190"/>
      <c r="D29" s="190"/>
      <c r="E29" s="190"/>
      <c r="F29" s="190"/>
      <c r="G29" s="190"/>
      <c r="H29" s="190"/>
      <c r="I29" s="1">
        <v>22</v>
      </c>
      <c r="J29" s="5"/>
      <c r="K29" s="7"/>
    </row>
    <row r="30" spans="1:11" ht="12.75">
      <c r="A30" s="189" t="s">
        <v>16</v>
      </c>
      <c r="B30" s="190"/>
      <c r="C30" s="190"/>
      <c r="D30" s="190"/>
      <c r="E30" s="190"/>
      <c r="F30" s="190"/>
      <c r="G30" s="190"/>
      <c r="H30" s="190"/>
      <c r="I30" s="1">
        <v>23</v>
      </c>
      <c r="J30" s="5"/>
      <c r="K30" s="7"/>
    </row>
    <row r="31" spans="1:11" ht="12.75">
      <c r="A31" s="192" t="s">
        <v>5</v>
      </c>
      <c r="B31" s="193"/>
      <c r="C31" s="193"/>
      <c r="D31" s="193"/>
      <c r="E31" s="193"/>
      <c r="F31" s="193"/>
      <c r="G31" s="193"/>
      <c r="H31" s="193"/>
      <c r="I31" s="1">
        <v>24</v>
      </c>
      <c r="J31" s="63">
        <f>SUM(J28:J30)</f>
        <v>0</v>
      </c>
      <c r="K31" s="52">
        <f>SUM(K28:K30)</f>
        <v>0</v>
      </c>
    </row>
    <row r="32" spans="1:11" ht="12.75">
      <c r="A32" s="192" t="s">
        <v>38</v>
      </c>
      <c r="B32" s="193"/>
      <c r="C32" s="193"/>
      <c r="D32" s="193"/>
      <c r="E32" s="193"/>
      <c r="F32" s="193"/>
      <c r="G32" s="193"/>
      <c r="H32" s="193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192" t="s">
        <v>39</v>
      </c>
      <c r="B33" s="193"/>
      <c r="C33" s="193"/>
      <c r="D33" s="193"/>
      <c r="E33" s="193"/>
      <c r="F33" s="193"/>
      <c r="G33" s="193"/>
      <c r="H33" s="193"/>
      <c r="I33" s="1">
        <v>26</v>
      </c>
      <c r="J33" s="63">
        <f>IF(J31&gt;J27,J31-J27,0)</f>
        <v>0</v>
      </c>
      <c r="K33" s="52">
        <f>IF(K31&gt;K27,K31-K27,0)</f>
        <v>0</v>
      </c>
    </row>
    <row r="34" spans="1:11" ht="12.75">
      <c r="A34" s="200" t="s">
        <v>160</v>
      </c>
      <c r="B34" s="201"/>
      <c r="C34" s="201"/>
      <c r="D34" s="201"/>
      <c r="E34" s="201"/>
      <c r="F34" s="201"/>
      <c r="G34" s="201"/>
      <c r="H34" s="201"/>
      <c r="I34" s="251"/>
      <c r="J34" s="251"/>
      <c r="K34" s="252"/>
    </row>
    <row r="35" spans="1:11" ht="12.75">
      <c r="A35" s="189" t="s">
        <v>174</v>
      </c>
      <c r="B35" s="190"/>
      <c r="C35" s="190"/>
      <c r="D35" s="190"/>
      <c r="E35" s="190"/>
      <c r="F35" s="190"/>
      <c r="G35" s="190"/>
      <c r="H35" s="190"/>
      <c r="I35" s="1">
        <v>27</v>
      </c>
      <c r="J35" s="5"/>
      <c r="K35" s="7"/>
    </row>
    <row r="36" spans="1:11" ht="12.75">
      <c r="A36" s="189" t="s">
        <v>29</v>
      </c>
      <c r="B36" s="190"/>
      <c r="C36" s="190"/>
      <c r="D36" s="190"/>
      <c r="E36" s="190"/>
      <c r="F36" s="190"/>
      <c r="G36" s="190"/>
      <c r="H36" s="190"/>
      <c r="I36" s="1">
        <v>28</v>
      </c>
      <c r="J36" s="5"/>
      <c r="K36" s="7"/>
    </row>
    <row r="37" spans="1:11" ht="12.75">
      <c r="A37" s="189" t="s">
        <v>30</v>
      </c>
      <c r="B37" s="190"/>
      <c r="C37" s="190"/>
      <c r="D37" s="190"/>
      <c r="E37" s="190"/>
      <c r="F37" s="190"/>
      <c r="G37" s="190"/>
      <c r="H37" s="190"/>
      <c r="I37" s="1">
        <v>29</v>
      </c>
      <c r="J37" s="5"/>
      <c r="K37" s="7"/>
    </row>
    <row r="38" spans="1:11" ht="12.75">
      <c r="A38" s="192" t="s">
        <v>68</v>
      </c>
      <c r="B38" s="193"/>
      <c r="C38" s="193"/>
      <c r="D38" s="193"/>
      <c r="E38" s="193"/>
      <c r="F38" s="193"/>
      <c r="G38" s="193"/>
      <c r="H38" s="193"/>
      <c r="I38" s="1">
        <v>30</v>
      </c>
      <c r="J38" s="63">
        <f>SUM(J35:J37)</f>
        <v>0</v>
      </c>
      <c r="K38" s="52">
        <f>SUM(K35:K37)</f>
        <v>0</v>
      </c>
    </row>
    <row r="39" spans="1:11" ht="12.75">
      <c r="A39" s="189" t="s">
        <v>31</v>
      </c>
      <c r="B39" s="190"/>
      <c r="C39" s="190"/>
      <c r="D39" s="190"/>
      <c r="E39" s="190"/>
      <c r="F39" s="190"/>
      <c r="G39" s="190"/>
      <c r="H39" s="190"/>
      <c r="I39" s="1">
        <v>31</v>
      </c>
      <c r="J39" s="5"/>
      <c r="K39" s="7"/>
    </row>
    <row r="40" spans="1:11" ht="12.75">
      <c r="A40" s="189" t="s">
        <v>32</v>
      </c>
      <c r="B40" s="190"/>
      <c r="C40" s="190"/>
      <c r="D40" s="190"/>
      <c r="E40" s="190"/>
      <c r="F40" s="190"/>
      <c r="G40" s="190"/>
      <c r="H40" s="190"/>
      <c r="I40" s="1">
        <v>32</v>
      </c>
      <c r="J40" s="5"/>
      <c r="K40" s="7"/>
    </row>
    <row r="41" spans="1:11" ht="12.75">
      <c r="A41" s="189" t="s">
        <v>33</v>
      </c>
      <c r="B41" s="190"/>
      <c r="C41" s="190"/>
      <c r="D41" s="190"/>
      <c r="E41" s="190"/>
      <c r="F41" s="190"/>
      <c r="G41" s="190"/>
      <c r="H41" s="190"/>
      <c r="I41" s="1">
        <v>33</v>
      </c>
      <c r="J41" s="5"/>
      <c r="K41" s="7"/>
    </row>
    <row r="42" spans="1:11" ht="12.75">
      <c r="A42" s="189" t="s">
        <v>34</v>
      </c>
      <c r="B42" s="190"/>
      <c r="C42" s="190"/>
      <c r="D42" s="190"/>
      <c r="E42" s="190"/>
      <c r="F42" s="190"/>
      <c r="G42" s="190"/>
      <c r="H42" s="190"/>
      <c r="I42" s="1">
        <v>34</v>
      </c>
      <c r="J42" s="5"/>
      <c r="K42" s="7"/>
    </row>
    <row r="43" spans="1:11" ht="12.75">
      <c r="A43" s="189" t="s">
        <v>35</v>
      </c>
      <c r="B43" s="190"/>
      <c r="C43" s="190"/>
      <c r="D43" s="190"/>
      <c r="E43" s="190"/>
      <c r="F43" s="190"/>
      <c r="G43" s="190"/>
      <c r="H43" s="190"/>
      <c r="I43" s="1">
        <v>35</v>
      </c>
      <c r="J43" s="5"/>
      <c r="K43" s="7"/>
    </row>
    <row r="44" spans="1:11" ht="12.75">
      <c r="A44" s="192" t="s">
        <v>69</v>
      </c>
      <c r="B44" s="193"/>
      <c r="C44" s="193"/>
      <c r="D44" s="193"/>
      <c r="E44" s="193"/>
      <c r="F44" s="193"/>
      <c r="G44" s="193"/>
      <c r="H44" s="193"/>
      <c r="I44" s="1">
        <v>36</v>
      </c>
      <c r="J44" s="63">
        <f>SUM(J39:J43)</f>
        <v>0</v>
      </c>
      <c r="K44" s="52">
        <f>SUM(K39:K43)</f>
        <v>0</v>
      </c>
    </row>
    <row r="45" spans="1:11" ht="12.75">
      <c r="A45" s="192" t="s">
        <v>17</v>
      </c>
      <c r="B45" s="193"/>
      <c r="C45" s="193"/>
      <c r="D45" s="193"/>
      <c r="E45" s="193"/>
      <c r="F45" s="193"/>
      <c r="G45" s="193"/>
      <c r="H45" s="193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12.75">
      <c r="A46" s="192" t="s">
        <v>18</v>
      </c>
      <c r="B46" s="193"/>
      <c r="C46" s="193"/>
      <c r="D46" s="193"/>
      <c r="E46" s="193"/>
      <c r="F46" s="193"/>
      <c r="G46" s="193"/>
      <c r="H46" s="193"/>
      <c r="I46" s="1">
        <v>38</v>
      </c>
      <c r="J46" s="63">
        <f>IF(J44&gt;J38,J44-J38,0)</f>
        <v>0</v>
      </c>
      <c r="K46" s="52">
        <f>IF(K44&gt;K38,K44-K38,0)</f>
        <v>0</v>
      </c>
    </row>
    <row r="47" spans="1:11" ht="12.75">
      <c r="A47" s="189" t="s">
        <v>70</v>
      </c>
      <c r="B47" s="190"/>
      <c r="C47" s="190"/>
      <c r="D47" s="190"/>
      <c r="E47" s="190"/>
      <c r="F47" s="190"/>
      <c r="G47" s="190"/>
      <c r="H47" s="190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189" t="s">
        <v>71</v>
      </c>
      <c r="B48" s="190"/>
      <c r="C48" s="190"/>
      <c r="D48" s="190"/>
      <c r="E48" s="190"/>
      <c r="F48" s="190"/>
      <c r="G48" s="190"/>
      <c r="H48" s="190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189" t="s">
        <v>161</v>
      </c>
      <c r="B49" s="190"/>
      <c r="C49" s="190"/>
      <c r="D49" s="190"/>
      <c r="E49" s="190"/>
      <c r="F49" s="190"/>
      <c r="G49" s="190"/>
      <c r="H49" s="190"/>
      <c r="I49" s="1">
        <v>41</v>
      </c>
      <c r="J49" s="5"/>
      <c r="K49" s="7"/>
    </row>
    <row r="50" spans="1:11" ht="12.75">
      <c r="A50" s="189" t="s">
        <v>175</v>
      </c>
      <c r="B50" s="190"/>
      <c r="C50" s="190"/>
      <c r="D50" s="190"/>
      <c r="E50" s="190"/>
      <c r="F50" s="190"/>
      <c r="G50" s="190"/>
      <c r="H50" s="190"/>
      <c r="I50" s="1">
        <v>42</v>
      </c>
      <c r="J50" s="5"/>
      <c r="K50" s="7"/>
    </row>
    <row r="51" spans="1:11" ht="12.75">
      <c r="A51" s="189" t="s">
        <v>176</v>
      </c>
      <c r="B51" s="190"/>
      <c r="C51" s="190"/>
      <c r="D51" s="190"/>
      <c r="E51" s="190"/>
      <c r="F51" s="190"/>
      <c r="G51" s="190"/>
      <c r="H51" s="190"/>
      <c r="I51" s="1">
        <v>43</v>
      </c>
      <c r="J51" s="5"/>
      <c r="K51" s="7"/>
    </row>
    <row r="52" spans="1:11" ht="12.75">
      <c r="A52" s="210" t="s">
        <v>177</v>
      </c>
      <c r="B52" s="211"/>
      <c r="C52" s="211"/>
      <c r="D52" s="211"/>
      <c r="E52" s="211"/>
      <c r="F52" s="211"/>
      <c r="G52" s="211"/>
      <c r="H52" s="211"/>
      <c r="I52" s="4">
        <v>44</v>
      </c>
      <c r="J52" s="64">
        <f>J49+J50-J51</f>
        <v>0</v>
      </c>
      <c r="K52" s="60">
        <f>K49+K50-K51</f>
        <v>0</v>
      </c>
    </row>
  </sheetData>
  <sheetProtection/>
  <mergeCells count="52"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2">
      <selection activeCell="K51" sqref="K51"/>
    </sheetView>
  </sheetViews>
  <sheetFormatPr defaultColWidth="9.140625" defaultRowHeight="12.75"/>
  <cols>
    <col min="1" max="8" width="9.140625" style="51" customWidth="1"/>
    <col min="9" max="9" width="8.57421875" style="51" customWidth="1"/>
    <col min="10" max="10" width="10.00390625" style="51" customWidth="1"/>
    <col min="11" max="11" width="9.8515625" style="51" bestFit="1" customWidth="1"/>
    <col min="12" max="16384" width="9.140625" style="51" customWidth="1"/>
  </cols>
  <sheetData>
    <row r="1" spans="1:11" ht="12.75" customHeight="1">
      <c r="A1" s="256" t="s">
        <v>197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ht="12.75" customHeight="1">
      <c r="A2" s="265" t="s">
        <v>343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336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23.25">
      <c r="A4" s="258" t="s">
        <v>59</v>
      </c>
      <c r="B4" s="258"/>
      <c r="C4" s="258"/>
      <c r="D4" s="258"/>
      <c r="E4" s="258"/>
      <c r="F4" s="258"/>
      <c r="G4" s="258"/>
      <c r="H4" s="258"/>
      <c r="I4" s="65" t="s">
        <v>279</v>
      </c>
      <c r="J4" s="66" t="s">
        <v>318</v>
      </c>
      <c r="K4" s="66" t="s">
        <v>319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1">
        <v>2</v>
      </c>
      <c r="J5" s="72" t="s">
        <v>283</v>
      </c>
      <c r="K5" s="72" t="s">
        <v>284</v>
      </c>
    </row>
    <row r="6" spans="1:11" ht="12.75">
      <c r="A6" s="200" t="s">
        <v>156</v>
      </c>
      <c r="B6" s="201"/>
      <c r="C6" s="201"/>
      <c r="D6" s="201"/>
      <c r="E6" s="201"/>
      <c r="F6" s="201"/>
      <c r="G6" s="201"/>
      <c r="H6" s="201"/>
      <c r="I6" s="251"/>
      <c r="J6" s="251"/>
      <c r="K6" s="252"/>
    </row>
    <row r="7" spans="1:11" ht="12.75">
      <c r="A7" s="189" t="s">
        <v>199</v>
      </c>
      <c r="B7" s="190"/>
      <c r="C7" s="190"/>
      <c r="D7" s="190"/>
      <c r="E7" s="190"/>
      <c r="F7" s="190"/>
      <c r="G7" s="190"/>
      <c r="H7" s="190"/>
      <c r="I7" s="1">
        <v>1</v>
      </c>
      <c r="J7" s="7">
        <v>110208334</v>
      </c>
      <c r="K7" s="7">
        <v>109368664</v>
      </c>
    </row>
    <row r="8" spans="1:11" ht="12.75">
      <c r="A8" s="189" t="s">
        <v>119</v>
      </c>
      <c r="B8" s="190"/>
      <c r="C8" s="190"/>
      <c r="D8" s="190"/>
      <c r="E8" s="190"/>
      <c r="F8" s="190"/>
      <c r="G8" s="190"/>
      <c r="H8" s="190"/>
      <c r="I8" s="1">
        <v>2</v>
      </c>
      <c r="J8" s="7">
        <v>0</v>
      </c>
      <c r="K8" s="7">
        <v>0</v>
      </c>
    </row>
    <row r="9" spans="1:11" ht="12.75">
      <c r="A9" s="189" t="s">
        <v>120</v>
      </c>
      <c r="B9" s="190"/>
      <c r="C9" s="190"/>
      <c r="D9" s="190"/>
      <c r="E9" s="190"/>
      <c r="F9" s="190"/>
      <c r="G9" s="190"/>
      <c r="H9" s="190"/>
      <c r="I9" s="1">
        <v>3</v>
      </c>
      <c r="J9" s="7">
        <v>519738</v>
      </c>
      <c r="K9" s="7">
        <v>120464</v>
      </c>
    </row>
    <row r="10" spans="1:11" ht="12.75">
      <c r="A10" s="189" t="s">
        <v>121</v>
      </c>
      <c r="B10" s="190"/>
      <c r="C10" s="190"/>
      <c r="D10" s="190"/>
      <c r="E10" s="190"/>
      <c r="F10" s="190"/>
      <c r="G10" s="190"/>
      <c r="H10" s="190"/>
      <c r="I10" s="1">
        <v>4</v>
      </c>
      <c r="J10" s="7">
        <v>0</v>
      </c>
      <c r="K10" s="7">
        <v>0</v>
      </c>
    </row>
    <row r="11" spans="1:11" ht="12.75">
      <c r="A11" s="189" t="s">
        <v>122</v>
      </c>
      <c r="B11" s="190"/>
      <c r="C11" s="190"/>
      <c r="D11" s="190"/>
      <c r="E11" s="190"/>
      <c r="F11" s="190"/>
      <c r="G11" s="190"/>
      <c r="H11" s="190"/>
      <c r="I11" s="1">
        <v>5</v>
      </c>
      <c r="J11" s="7">
        <v>1134895</v>
      </c>
      <c r="K11" s="7">
        <v>1291280</v>
      </c>
    </row>
    <row r="12" spans="1:11" ht="12.75">
      <c r="A12" s="192" t="s">
        <v>198</v>
      </c>
      <c r="B12" s="193"/>
      <c r="C12" s="193"/>
      <c r="D12" s="193"/>
      <c r="E12" s="193"/>
      <c r="F12" s="193"/>
      <c r="G12" s="193"/>
      <c r="H12" s="193"/>
      <c r="I12" s="1">
        <v>6</v>
      </c>
      <c r="J12" s="52">
        <f>SUM(J7:J11)</f>
        <v>111862967</v>
      </c>
      <c r="K12" s="52">
        <f>SUM(K7:K11)</f>
        <v>110780408</v>
      </c>
    </row>
    <row r="13" spans="1:11" ht="12.75">
      <c r="A13" s="189" t="s">
        <v>123</v>
      </c>
      <c r="B13" s="190"/>
      <c r="C13" s="190"/>
      <c r="D13" s="190"/>
      <c r="E13" s="190"/>
      <c r="F13" s="190"/>
      <c r="G13" s="190"/>
      <c r="H13" s="190"/>
      <c r="I13" s="1">
        <v>7</v>
      </c>
      <c r="J13" s="7">
        <v>21778496</v>
      </c>
      <c r="K13" s="7">
        <v>25261205</v>
      </c>
    </row>
    <row r="14" spans="1:11" ht="12.75">
      <c r="A14" s="189" t="s">
        <v>124</v>
      </c>
      <c r="B14" s="190"/>
      <c r="C14" s="190"/>
      <c r="D14" s="190"/>
      <c r="E14" s="190"/>
      <c r="F14" s="190"/>
      <c r="G14" s="190"/>
      <c r="H14" s="190"/>
      <c r="I14" s="1">
        <v>8</v>
      </c>
      <c r="J14" s="7">
        <v>25461364</v>
      </c>
      <c r="K14" s="7">
        <v>26712710</v>
      </c>
    </row>
    <row r="15" spans="1:11" ht="12.75">
      <c r="A15" s="189" t="s">
        <v>125</v>
      </c>
      <c r="B15" s="190"/>
      <c r="C15" s="190"/>
      <c r="D15" s="190"/>
      <c r="E15" s="190"/>
      <c r="F15" s="190"/>
      <c r="G15" s="190"/>
      <c r="H15" s="190"/>
      <c r="I15" s="1">
        <v>9</v>
      </c>
      <c r="J15" s="7">
        <v>511467</v>
      </c>
      <c r="K15" s="7">
        <v>863232</v>
      </c>
    </row>
    <row r="16" spans="1:11" ht="12.75">
      <c r="A16" s="189" t="s">
        <v>126</v>
      </c>
      <c r="B16" s="190"/>
      <c r="C16" s="190"/>
      <c r="D16" s="190"/>
      <c r="E16" s="190"/>
      <c r="F16" s="190"/>
      <c r="G16" s="190"/>
      <c r="H16" s="190"/>
      <c r="I16" s="1">
        <v>10</v>
      </c>
      <c r="J16" s="7">
        <v>211663</v>
      </c>
      <c r="K16" s="7">
        <v>162752</v>
      </c>
    </row>
    <row r="17" spans="1:11" ht="12.75">
      <c r="A17" s="189" t="s">
        <v>127</v>
      </c>
      <c r="B17" s="190"/>
      <c r="C17" s="190"/>
      <c r="D17" s="190"/>
      <c r="E17" s="190"/>
      <c r="F17" s="190"/>
      <c r="G17" s="190"/>
      <c r="H17" s="190"/>
      <c r="I17" s="1">
        <v>11</v>
      </c>
      <c r="J17" s="7">
        <v>14311622</v>
      </c>
      <c r="K17" s="7">
        <v>14878687</v>
      </c>
    </row>
    <row r="18" spans="1:11" ht="12.75">
      <c r="A18" s="189" t="s">
        <v>128</v>
      </c>
      <c r="B18" s="190"/>
      <c r="C18" s="190"/>
      <c r="D18" s="190"/>
      <c r="E18" s="190"/>
      <c r="F18" s="190"/>
      <c r="G18" s="190"/>
      <c r="H18" s="190"/>
      <c r="I18" s="1">
        <v>12</v>
      </c>
      <c r="J18" s="7">
        <v>3694902</v>
      </c>
      <c r="K18" s="7">
        <v>4272465</v>
      </c>
    </row>
    <row r="19" spans="1:11" ht="12.75">
      <c r="A19" s="192" t="s">
        <v>47</v>
      </c>
      <c r="B19" s="193"/>
      <c r="C19" s="193"/>
      <c r="D19" s="193"/>
      <c r="E19" s="193"/>
      <c r="F19" s="193"/>
      <c r="G19" s="193"/>
      <c r="H19" s="193"/>
      <c r="I19" s="1">
        <v>13</v>
      </c>
      <c r="J19" s="52">
        <f>SUM(J13:J18)</f>
        <v>65969514</v>
      </c>
      <c r="K19" s="52">
        <f>SUM(K13:K18)</f>
        <v>72151051</v>
      </c>
    </row>
    <row r="20" spans="1:11" ht="12.75">
      <c r="A20" s="192" t="s">
        <v>108</v>
      </c>
      <c r="B20" s="262"/>
      <c r="C20" s="262"/>
      <c r="D20" s="262"/>
      <c r="E20" s="262"/>
      <c r="F20" s="262"/>
      <c r="G20" s="262"/>
      <c r="H20" s="263"/>
      <c r="I20" s="1">
        <v>14</v>
      </c>
      <c r="J20" s="52">
        <f>IF(J12&gt;J19,J12-J19,0)</f>
        <v>45893453</v>
      </c>
      <c r="K20" s="52">
        <f>IF(K12&gt;K19,K12-K19,0)</f>
        <v>38629357</v>
      </c>
    </row>
    <row r="21" spans="1:11" ht="12.75">
      <c r="A21" s="216" t="s">
        <v>109</v>
      </c>
      <c r="B21" s="260"/>
      <c r="C21" s="260"/>
      <c r="D21" s="260"/>
      <c r="E21" s="260"/>
      <c r="F21" s="260"/>
      <c r="G21" s="260"/>
      <c r="H21" s="261"/>
      <c r="I21" s="1">
        <v>15</v>
      </c>
      <c r="J21" s="52">
        <f>IF(J19&gt;J12,J19-J12,0)</f>
        <v>0</v>
      </c>
      <c r="K21" s="52">
        <f>IF(K19&gt;K12,K19-K12,0)</f>
        <v>0</v>
      </c>
    </row>
    <row r="22" spans="1:11" ht="12.75">
      <c r="A22" s="200" t="s">
        <v>159</v>
      </c>
      <c r="B22" s="201"/>
      <c r="C22" s="201"/>
      <c r="D22" s="201"/>
      <c r="E22" s="201"/>
      <c r="F22" s="201"/>
      <c r="G22" s="201"/>
      <c r="H22" s="201"/>
      <c r="I22" s="251"/>
      <c r="J22" s="251"/>
      <c r="K22" s="252"/>
    </row>
    <row r="23" spans="1:11" ht="12.75">
      <c r="A23" s="189" t="s">
        <v>165</v>
      </c>
      <c r="B23" s="190"/>
      <c r="C23" s="190"/>
      <c r="D23" s="190"/>
      <c r="E23" s="190"/>
      <c r="F23" s="190"/>
      <c r="G23" s="190"/>
      <c r="H23" s="190"/>
      <c r="I23" s="1">
        <v>16</v>
      </c>
      <c r="J23" s="7">
        <v>20000</v>
      </c>
      <c r="K23" s="7">
        <v>0</v>
      </c>
    </row>
    <row r="24" spans="1:11" ht="12.75">
      <c r="A24" s="189" t="s">
        <v>166</v>
      </c>
      <c r="B24" s="190"/>
      <c r="C24" s="190"/>
      <c r="D24" s="190"/>
      <c r="E24" s="190"/>
      <c r="F24" s="190"/>
      <c r="G24" s="190"/>
      <c r="H24" s="190"/>
      <c r="I24" s="1">
        <v>17</v>
      </c>
      <c r="J24" s="7">
        <v>0</v>
      </c>
      <c r="K24" s="7">
        <v>0</v>
      </c>
    </row>
    <row r="25" spans="1:11" ht="12.75">
      <c r="A25" s="189" t="s">
        <v>320</v>
      </c>
      <c r="B25" s="190"/>
      <c r="C25" s="190"/>
      <c r="D25" s="190"/>
      <c r="E25" s="190"/>
      <c r="F25" s="190"/>
      <c r="G25" s="190"/>
      <c r="H25" s="190"/>
      <c r="I25" s="1">
        <v>18</v>
      </c>
      <c r="J25" s="7">
        <v>0</v>
      </c>
      <c r="K25" s="7">
        <v>0</v>
      </c>
    </row>
    <row r="26" spans="1:11" ht="12.75">
      <c r="A26" s="189" t="s">
        <v>321</v>
      </c>
      <c r="B26" s="190"/>
      <c r="C26" s="190"/>
      <c r="D26" s="190"/>
      <c r="E26" s="190"/>
      <c r="F26" s="190"/>
      <c r="G26" s="190"/>
      <c r="H26" s="190"/>
      <c r="I26" s="1">
        <v>19</v>
      </c>
      <c r="J26" s="7">
        <v>0</v>
      </c>
      <c r="K26" s="7">
        <v>0</v>
      </c>
    </row>
    <row r="27" spans="1:11" ht="12.75">
      <c r="A27" s="189" t="s">
        <v>167</v>
      </c>
      <c r="B27" s="190"/>
      <c r="C27" s="190"/>
      <c r="D27" s="190"/>
      <c r="E27" s="190"/>
      <c r="F27" s="190"/>
      <c r="G27" s="190"/>
      <c r="H27" s="190"/>
      <c r="I27" s="1">
        <v>20</v>
      </c>
      <c r="J27" s="7">
        <v>0</v>
      </c>
      <c r="K27" s="7">
        <v>0</v>
      </c>
    </row>
    <row r="28" spans="1:11" ht="12.75">
      <c r="A28" s="192" t="s">
        <v>114</v>
      </c>
      <c r="B28" s="193"/>
      <c r="C28" s="193"/>
      <c r="D28" s="193"/>
      <c r="E28" s="193"/>
      <c r="F28" s="193"/>
      <c r="G28" s="193"/>
      <c r="H28" s="193"/>
      <c r="I28" s="1">
        <v>21</v>
      </c>
      <c r="J28" s="52">
        <f>SUM(J23:J27)</f>
        <v>20000</v>
      </c>
      <c r="K28" s="52">
        <f>SUM(K23:K27)</f>
        <v>0</v>
      </c>
    </row>
    <row r="29" spans="1:11" ht="12.75">
      <c r="A29" s="189" t="s">
        <v>2</v>
      </c>
      <c r="B29" s="190"/>
      <c r="C29" s="190"/>
      <c r="D29" s="190"/>
      <c r="E29" s="190"/>
      <c r="F29" s="190"/>
      <c r="G29" s="190"/>
      <c r="H29" s="190"/>
      <c r="I29" s="1">
        <v>22</v>
      </c>
      <c r="J29" s="7">
        <v>6366832</v>
      </c>
      <c r="K29" s="7">
        <v>7532318</v>
      </c>
    </row>
    <row r="30" spans="1:11" ht="12.75">
      <c r="A30" s="189" t="s">
        <v>3</v>
      </c>
      <c r="B30" s="190"/>
      <c r="C30" s="190"/>
      <c r="D30" s="190"/>
      <c r="E30" s="190"/>
      <c r="F30" s="190"/>
      <c r="G30" s="190"/>
      <c r="H30" s="190"/>
      <c r="I30" s="1">
        <v>23</v>
      </c>
      <c r="J30" s="7">
        <v>0</v>
      </c>
      <c r="K30" s="7">
        <v>0</v>
      </c>
    </row>
    <row r="31" spans="1:11" ht="12.75">
      <c r="A31" s="189" t="s">
        <v>4</v>
      </c>
      <c r="B31" s="190"/>
      <c r="C31" s="190"/>
      <c r="D31" s="190"/>
      <c r="E31" s="190"/>
      <c r="F31" s="190"/>
      <c r="G31" s="190"/>
      <c r="H31" s="190"/>
      <c r="I31" s="1">
        <v>24</v>
      </c>
      <c r="J31" s="7">
        <v>0</v>
      </c>
      <c r="K31" s="7">
        <v>0</v>
      </c>
    </row>
    <row r="32" spans="1:11" ht="12.75">
      <c r="A32" s="192" t="s">
        <v>48</v>
      </c>
      <c r="B32" s="193"/>
      <c r="C32" s="193"/>
      <c r="D32" s="193"/>
      <c r="E32" s="193"/>
      <c r="F32" s="193"/>
      <c r="G32" s="193"/>
      <c r="H32" s="193"/>
      <c r="I32" s="1">
        <v>25</v>
      </c>
      <c r="J32" s="52">
        <f>SUM(J29:J31)</f>
        <v>6366832</v>
      </c>
      <c r="K32" s="52">
        <f>SUM(K29:K31)</f>
        <v>7532318</v>
      </c>
    </row>
    <row r="33" spans="1:11" ht="12.75">
      <c r="A33" s="192" t="s">
        <v>110</v>
      </c>
      <c r="B33" s="193"/>
      <c r="C33" s="193"/>
      <c r="D33" s="193"/>
      <c r="E33" s="193"/>
      <c r="F33" s="193"/>
      <c r="G33" s="193"/>
      <c r="H33" s="193"/>
      <c r="I33" s="1">
        <v>26</v>
      </c>
      <c r="J33" s="52">
        <f>IF(J28&gt;J32,J28-J32,0)</f>
        <v>0</v>
      </c>
      <c r="K33" s="52">
        <f>IF(K28&gt;K32,K28-K32,0)</f>
        <v>0</v>
      </c>
    </row>
    <row r="34" spans="1:11" ht="12.75">
      <c r="A34" s="192" t="s">
        <v>111</v>
      </c>
      <c r="B34" s="193"/>
      <c r="C34" s="193"/>
      <c r="D34" s="193"/>
      <c r="E34" s="193"/>
      <c r="F34" s="193"/>
      <c r="G34" s="193"/>
      <c r="H34" s="193"/>
      <c r="I34" s="1">
        <v>27</v>
      </c>
      <c r="J34" s="52">
        <f>IF(J32&gt;J28,J32-J28,0)</f>
        <v>6346832</v>
      </c>
      <c r="K34" s="52">
        <f>IF(K32&gt;K28,K32-K28,0)</f>
        <v>7532318</v>
      </c>
    </row>
    <row r="35" spans="1:11" ht="12.75">
      <c r="A35" s="200" t="s">
        <v>160</v>
      </c>
      <c r="B35" s="201"/>
      <c r="C35" s="201"/>
      <c r="D35" s="201"/>
      <c r="E35" s="201"/>
      <c r="F35" s="201"/>
      <c r="G35" s="201"/>
      <c r="H35" s="201"/>
      <c r="I35" s="251">
        <v>0</v>
      </c>
      <c r="J35" s="251"/>
      <c r="K35" s="252"/>
    </row>
    <row r="36" spans="1:11" ht="12.75">
      <c r="A36" s="189" t="s">
        <v>174</v>
      </c>
      <c r="B36" s="190"/>
      <c r="C36" s="190"/>
      <c r="D36" s="190"/>
      <c r="E36" s="190"/>
      <c r="F36" s="190"/>
      <c r="G36" s="190"/>
      <c r="H36" s="190"/>
      <c r="I36" s="1">
        <v>28</v>
      </c>
      <c r="J36" s="7">
        <v>0</v>
      </c>
      <c r="K36" s="7">
        <v>0</v>
      </c>
    </row>
    <row r="37" spans="1:11" ht="12.75">
      <c r="A37" s="189" t="s">
        <v>29</v>
      </c>
      <c r="B37" s="190"/>
      <c r="C37" s="190"/>
      <c r="D37" s="190"/>
      <c r="E37" s="190"/>
      <c r="F37" s="190"/>
      <c r="G37" s="190"/>
      <c r="H37" s="190"/>
      <c r="I37" s="1">
        <v>29</v>
      </c>
      <c r="J37" s="7">
        <v>0</v>
      </c>
      <c r="K37" s="7">
        <v>0</v>
      </c>
    </row>
    <row r="38" spans="1:11" ht="12.75">
      <c r="A38" s="189" t="s">
        <v>30</v>
      </c>
      <c r="B38" s="190"/>
      <c r="C38" s="190"/>
      <c r="D38" s="190"/>
      <c r="E38" s="190"/>
      <c r="F38" s="190"/>
      <c r="G38" s="190"/>
      <c r="H38" s="190"/>
      <c r="I38" s="1">
        <v>30</v>
      </c>
      <c r="J38" s="7">
        <v>0</v>
      </c>
      <c r="K38" s="7">
        <v>0</v>
      </c>
    </row>
    <row r="39" spans="1:11" ht="12.75">
      <c r="A39" s="192" t="s">
        <v>49</v>
      </c>
      <c r="B39" s="193"/>
      <c r="C39" s="193"/>
      <c r="D39" s="193"/>
      <c r="E39" s="193"/>
      <c r="F39" s="193"/>
      <c r="G39" s="193"/>
      <c r="H39" s="193"/>
      <c r="I39" s="1">
        <v>31</v>
      </c>
      <c r="J39" s="52">
        <f>SUM(J36:J38)</f>
        <v>0</v>
      </c>
      <c r="K39" s="52">
        <f>SUM(K36:K38)</f>
        <v>0</v>
      </c>
    </row>
    <row r="40" spans="1:11" ht="12.75">
      <c r="A40" s="189" t="s">
        <v>31</v>
      </c>
      <c r="B40" s="190"/>
      <c r="C40" s="190"/>
      <c r="D40" s="190"/>
      <c r="E40" s="190"/>
      <c r="F40" s="190"/>
      <c r="G40" s="190"/>
      <c r="H40" s="190"/>
      <c r="I40" s="1">
        <v>32</v>
      </c>
      <c r="J40" s="7">
        <v>1211031</v>
      </c>
      <c r="K40" s="7">
        <v>1228978</v>
      </c>
    </row>
    <row r="41" spans="1:11" ht="12.75">
      <c r="A41" s="189" t="s">
        <v>32</v>
      </c>
      <c r="B41" s="190"/>
      <c r="C41" s="190"/>
      <c r="D41" s="190"/>
      <c r="E41" s="190"/>
      <c r="F41" s="190"/>
      <c r="G41" s="190"/>
      <c r="H41" s="190"/>
      <c r="I41" s="1">
        <v>33</v>
      </c>
      <c r="J41" s="7">
        <v>0</v>
      </c>
      <c r="K41" s="7">
        <v>0</v>
      </c>
    </row>
    <row r="42" spans="1:11" ht="12.75">
      <c r="A42" s="189" t="s">
        <v>33</v>
      </c>
      <c r="B42" s="190"/>
      <c r="C42" s="190"/>
      <c r="D42" s="190"/>
      <c r="E42" s="190"/>
      <c r="F42" s="190"/>
      <c r="G42" s="190"/>
      <c r="H42" s="190"/>
      <c r="I42" s="1">
        <v>34</v>
      </c>
      <c r="J42" s="7">
        <v>850847</v>
      </c>
      <c r="K42" s="7">
        <v>1357544</v>
      </c>
    </row>
    <row r="43" spans="1:11" ht="12.75">
      <c r="A43" s="189" t="s">
        <v>34</v>
      </c>
      <c r="B43" s="190"/>
      <c r="C43" s="190"/>
      <c r="D43" s="190"/>
      <c r="E43" s="190"/>
      <c r="F43" s="190"/>
      <c r="G43" s="190"/>
      <c r="H43" s="190"/>
      <c r="I43" s="1">
        <v>35</v>
      </c>
      <c r="J43" s="7">
        <v>0</v>
      </c>
      <c r="K43" s="7">
        <v>0</v>
      </c>
    </row>
    <row r="44" spans="1:11" ht="12.75">
      <c r="A44" s="189" t="s">
        <v>35</v>
      </c>
      <c r="B44" s="190"/>
      <c r="C44" s="190"/>
      <c r="D44" s="190"/>
      <c r="E44" s="190"/>
      <c r="F44" s="190"/>
      <c r="G44" s="190"/>
      <c r="H44" s="190"/>
      <c r="I44" s="1">
        <v>36</v>
      </c>
      <c r="J44" s="7">
        <v>0</v>
      </c>
      <c r="K44" s="7">
        <v>0</v>
      </c>
    </row>
    <row r="45" spans="1:11" ht="12.75">
      <c r="A45" s="192" t="s">
        <v>148</v>
      </c>
      <c r="B45" s="193"/>
      <c r="C45" s="193"/>
      <c r="D45" s="193"/>
      <c r="E45" s="193"/>
      <c r="F45" s="193"/>
      <c r="G45" s="193"/>
      <c r="H45" s="193"/>
      <c r="I45" s="1">
        <v>37</v>
      </c>
      <c r="J45" s="52">
        <f>SUM(J40:J44)</f>
        <v>2061878</v>
      </c>
      <c r="K45" s="52">
        <f>SUM(K40:K44)</f>
        <v>2586522</v>
      </c>
    </row>
    <row r="46" spans="1:11" ht="12.75">
      <c r="A46" s="192" t="s">
        <v>162</v>
      </c>
      <c r="B46" s="193"/>
      <c r="C46" s="193"/>
      <c r="D46" s="193"/>
      <c r="E46" s="193"/>
      <c r="F46" s="193"/>
      <c r="G46" s="193"/>
      <c r="H46" s="193"/>
      <c r="I46" s="1">
        <v>38</v>
      </c>
      <c r="J46" s="52">
        <f>IF(J39&gt;J45,J39-J45,0)</f>
        <v>0</v>
      </c>
      <c r="K46" s="52">
        <f>IF(K39&gt;K45,K39-K45,0)</f>
        <v>0</v>
      </c>
    </row>
    <row r="47" spans="1:11" ht="12.75">
      <c r="A47" s="192" t="s">
        <v>163</v>
      </c>
      <c r="B47" s="193"/>
      <c r="C47" s="193"/>
      <c r="D47" s="193"/>
      <c r="E47" s="193"/>
      <c r="F47" s="193"/>
      <c r="G47" s="193"/>
      <c r="H47" s="193"/>
      <c r="I47" s="1">
        <v>39</v>
      </c>
      <c r="J47" s="52">
        <f>IF(J45&gt;J39,J45-J39,0)</f>
        <v>2061878</v>
      </c>
      <c r="K47" s="52">
        <f>IF(K45&gt;K39,K45-K39,0)</f>
        <v>2586522</v>
      </c>
    </row>
    <row r="48" spans="1:11" ht="12.75">
      <c r="A48" s="192" t="s">
        <v>149</v>
      </c>
      <c r="B48" s="193"/>
      <c r="C48" s="193"/>
      <c r="D48" s="193"/>
      <c r="E48" s="193"/>
      <c r="F48" s="193"/>
      <c r="G48" s="193"/>
      <c r="H48" s="193"/>
      <c r="I48" s="1">
        <v>40</v>
      </c>
      <c r="J48" s="52">
        <f>IF(J20-J21+J33-J34+J46-J47&gt;0,J20-J21+J33-J34+J46-J47,0)</f>
        <v>37484743</v>
      </c>
      <c r="K48" s="52">
        <f>IF(K20-K21+K33-K34+K46-K47&gt;0,K20-K21+K33-K34+K46-K47,0)</f>
        <v>28510517</v>
      </c>
    </row>
    <row r="49" spans="1:11" ht="12.75">
      <c r="A49" s="192" t="s">
        <v>15</v>
      </c>
      <c r="B49" s="193"/>
      <c r="C49" s="193"/>
      <c r="D49" s="193"/>
      <c r="E49" s="193"/>
      <c r="F49" s="193"/>
      <c r="G49" s="193"/>
      <c r="H49" s="193"/>
      <c r="I49" s="1">
        <v>41</v>
      </c>
      <c r="J49" s="5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192" t="s">
        <v>161</v>
      </c>
      <c r="B50" s="193"/>
      <c r="C50" s="193"/>
      <c r="D50" s="193"/>
      <c r="E50" s="193"/>
      <c r="F50" s="193"/>
      <c r="G50" s="193"/>
      <c r="H50" s="193"/>
      <c r="I50" s="1">
        <v>42</v>
      </c>
      <c r="J50" s="7">
        <v>54282855</v>
      </c>
      <c r="K50" s="7">
        <v>117909572</v>
      </c>
    </row>
    <row r="51" spans="1:11" ht="12.75">
      <c r="A51" s="192" t="s">
        <v>175</v>
      </c>
      <c r="B51" s="193"/>
      <c r="C51" s="193"/>
      <c r="D51" s="193"/>
      <c r="E51" s="193"/>
      <c r="F51" s="193"/>
      <c r="G51" s="193"/>
      <c r="H51" s="193"/>
      <c r="I51" s="1">
        <v>43</v>
      </c>
      <c r="J51" s="7">
        <f>+J48</f>
        <v>37484743</v>
      </c>
      <c r="K51" s="7">
        <f>+K48</f>
        <v>28510517</v>
      </c>
    </row>
    <row r="52" spans="1:11" ht="12.75">
      <c r="A52" s="192" t="s">
        <v>176</v>
      </c>
      <c r="B52" s="193"/>
      <c r="C52" s="193"/>
      <c r="D52" s="193"/>
      <c r="E52" s="193"/>
      <c r="F52" s="193"/>
      <c r="G52" s="193"/>
      <c r="H52" s="193"/>
      <c r="I52" s="1">
        <v>44</v>
      </c>
      <c r="J52" s="7">
        <f>+J49</f>
        <v>0</v>
      </c>
      <c r="K52" s="7">
        <f>+K49</f>
        <v>0</v>
      </c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0">
        <f>+J50+J51</f>
        <v>91767598</v>
      </c>
      <c r="K53" s="60">
        <f>+K50+K51</f>
        <v>146420089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9:H9"/>
    <mergeCell ref="A12:H12"/>
    <mergeCell ref="A5:H5"/>
    <mergeCell ref="A6:K6"/>
    <mergeCell ref="A7:H7"/>
    <mergeCell ref="A8:H8"/>
    <mergeCell ref="A10:H10"/>
    <mergeCell ref="A11:H11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29:K31 J40:K44 J13:K18 J23:K27 J7:K11 J36:K38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45:K49 J28:K28 J12:K12 J32:K35 J19:K22 J39:K39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5" sqref="K15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1" width="9.57421875" style="75" bestFit="1" customWidth="1"/>
    <col min="12" max="16384" width="9.140625" style="75" customWidth="1"/>
  </cols>
  <sheetData>
    <row r="1" spans="1:12" ht="12.75">
      <c r="A1" s="282" t="s">
        <v>281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74"/>
    </row>
    <row r="2" spans="1:12" ht="15.75">
      <c r="A2" s="41"/>
      <c r="B2" s="73"/>
      <c r="C2" s="267" t="s">
        <v>282</v>
      </c>
      <c r="D2" s="267"/>
      <c r="E2" s="76">
        <v>41640</v>
      </c>
      <c r="F2" s="42" t="s">
        <v>250</v>
      </c>
      <c r="G2" s="268">
        <v>41820</v>
      </c>
      <c r="H2" s="269"/>
      <c r="I2" s="73"/>
      <c r="J2" s="73"/>
      <c r="K2" s="73"/>
      <c r="L2" s="77"/>
    </row>
    <row r="3" spans="1:11" ht="23.25">
      <c r="A3" s="270" t="s">
        <v>59</v>
      </c>
      <c r="B3" s="270"/>
      <c r="C3" s="270"/>
      <c r="D3" s="270"/>
      <c r="E3" s="270"/>
      <c r="F3" s="270"/>
      <c r="G3" s="270"/>
      <c r="H3" s="270"/>
      <c r="I3" s="80" t="s">
        <v>305</v>
      </c>
      <c r="J3" s="81" t="s">
        <v>150</v>
      </c>
      <c r="K3" s="81" t="s">
        <v>151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83">
        <v>2</v>
      </c>
      <c r="J4" s="82" t="s">
        <v>283</v>
      </c>
      <c r="K4" s="82" t="s">
        <v>284</v>
      </c>
    </row>
    <row r="5" spans="1:11" ht="12.75">
      <c r="A5" s="272" t="s">
        <v>285</v>
      </c>
      <c r="B5" s="273"/>
      <c r="C5" s="273"/>
      <c r="D5" s="273"/>
      <c r="E5" s="273"/>
      <c r="F5" s="273"/>
      <c r="G5" s="273"/>
      <c r="H5" s="273"/>
      <c r="I5" s="43">
        <v>1</v>
      </c>
      <c r="J5" s="44">
        <v>399816000</v>
      </c>
      <c r="K5" s="44">
        <v>399816000</v>
      </c>
    </row>
    <row r="6" spans="1:11" ht="12.75">
      <c r="A6" s="272" t="s">
        <v>286</v>
      </c>
      <c r="B6" s="273"/>
      <c r="C6" s="273"/>
      <c r="D6" s="273"/>
      <c r="E6" s="273"/>
      <c r="F6" s="273"/>
      <c r="G6" s="273"/>
      <c r="H6" s="273"/>
      <c r="I6" s="43">
        <v>2</v>
      </c>
      <c r="J6" s="45">
        <v>0</v>
      </c>
      <c r="K6" s="45">
        <v>0</v>
      </c>
    </row>
    <row r="7" spans="1:11" ht="12.75">
      <c r="A7" s="272" t="s">
        <v>287</v>
      </c>
      <c r="B7" s="273"/>
      <c r="C7" s="273"/>
      <c r="D7" s="273"/>
      <c r="E7" s="273"/>
      <c r="F7" s="273"/>
      <c r="G7" s="273"/>
      <c r="H7" s="273"/>
      <c r="I7" s="43">
        <v>3</v>
      </c>
      <c r="J7" s="45">
        <v>19990800</v>
      </c>
      <c r="K7" s="45">
        <v>19990800</v>
      </c>
    </row>
    <row r="8" spans="1:11" ht="12.75">
      <c r="A8" s="272" t="s">
        <v>288</v>
      </c>
      <c r="B8" s="273"/>
      <c r="C8" s="273"/>
      <c r="D8" s="273"/>
      <c r="E8" s="273"/>
      <c r="F8" s="273"/>
      <c r="G8" s="273"/>
      <c r="H8" s="273"/>
      <c r="I8" s="43">
        <v>4</v>
      </c>
      <c r="J8" s="45">
        <v>22829576</v>
      </c>
      <c r="K8" s="45">
        <v>22011816</v>
      </c>
    </row>
    <row r="9" spans="1:11" ht="12.75">
      <c r="A9" s="272" t="s">
        <v>289</v>
      </c>
      <c r="B9" s="273"/>
      <c r="C9" s="273"/>
      <c r="D9" s="273"/>
      <c r="E9" s="273"/>
      <c r="F9" s="273"/>
      <c r="G9" s="273"/>
      <c r="H9" s="273"/>
      <c r="I9" s="43">
        <v>5</v>
      </c>
      <c r="J9" s="45">
        <v>4646352</v>
      </c>
      <c r="K9" s="45">
        <v>707214</v>
      </c>
    </row>
    <row r="10" spans="1:11" ht="12.75">
      <c r="A10" s="272" t="s">
        <v>290</v>
      </c>
      <c r="B10" s="273"/>
      <c r="C10" s="273"/>
      <c r="D10" s="273"/>
      <c r="E10" s="273"/>
      <c r="F10" s="273"/>
      <c r="G10" s="273"/>
      <c r="H10" s="273"/>
      <c r="I10" s="43">
        <v>6</v>
      </c>
      <c r="J10" s="45">
        <v>0</v>
      </c>
      <c r="K10" s="45">
        <v>0</v>
      </c>
    </row>
    <row r="11" spans="1:11" ht="12.75">
      <c r="A11" s="272" t="s">
        <v>291</v>
      </c>
      <c r="B11" s="273"/>
      <c r="C11" s="273"/>
      <c r="D11" s="273"/>
      <c r="E11" s="273"/>
      <c r="F11" s="273"/>
      <c r="G11" s="273"/>
      <c r="H11" s="273"/>
      <c r="I11" s="43">
        <v>7</v>
      </c>
      <c r="J11" s="45">
        <v>0</v>
      </c>
      <c r="K11" s="45">
        <v>0</v>
      </c>
    </row>
    <row r="12" spans="1:11" ht="12.75">
      <c r="A12" s="272" t="s">
        <v>292</v>
      </c>
      <c r="B12" s="273"/>
      <c r="C12" s="273"/>
      <c r="D12" s="273"/>
      <c r="E12" s="273"/>
      <c r="F12" s="273"/>
      <c r="G12" s="273"/>
      <c r="H12" s="273"/>
      <c r="I12" s="43">
        <v>8</v>
      </c>
      <c r="J12" s="45">
        <v>0</v>
      </c>
      <c r="K12" s="45">
        <v>0</v>
      </c>
    </row>
    <row r="13" spans="1:11" ht="12.75">
      <c r="A13" s="272" t="s">
        <v>293</v>
      </c>
      <c r="B13" s="273"/>
      <c r="C13" s="273"/>
      <c r="D13" s="273"/>
      <c r="E13" s="273"/>
      <c r="F13" s="273"/>
      <c r="G13" s="273"/>
      <c r="H13" s="273"/>
      <c r="I13" s="43">
        <v>9</v>
      </c>
      <c r="J13" s="45">
        <v>0</v>
      </c>
      <c r="K13" s="45">
        <v>0</v>
      </c>
    </row>
    <row r="14" spans="1:11" ht="12.75">
      <c r="A14" s="274" t="s">
        <v>294</v>
      </c>
      <c r="B14" s="275"/>
      <c r="C14" s="275"/>
      <c r="D14" s="275"/>
      <c r="E14" s="275"/>
      <c r="F14" s="275"/>
      <c r="G14" s="275"/>
      <c r="H14" s="275"/>
      <c r="I14" s="43">
        <v>10</v>
      </c>
      <c r="J14" s="78">
        <f>SUM(J5:J13)</f>
        <v>447282728</v>
      </c>
      <c r="K14" s="78">
        <f>SUM(K5:K13)</f>
        <v>442525830</v>
      </c>
    </row>
    <row r="15" spans="1:11" ht="12.75">
      <c r="A15" s="272" t="s">
        <v>295</v>
      </c>
      <c r="B15" s="273"/>
      <c r="C15" s="273"/>
      <c r="D15" s="273"/>
      <c r="E15" s="273"/>
      <c r="F15" s="273"/>
      <c r="G15" s="273"/>
      <c r="H15" s="273"/>
      <c r="I15" s="43">
        <v>11</v>
      </c>
      <c r="J15" s="45">
        <v>0</v>
      </c>
      <c r="K15" s="45">
        <v>0</v>
      </c>
    </row>
    <row r="16" spans="1:11" ht="12.75">
      <c r="A16" s="272" t="s">
        <v>296</v>
      </c>
      <c r="B16" s="273"/>
      <c r="C16" s="273"/>
      <c r="D16" s="273"/>
      <c r="E16" s="273"/>
      <c r="F16" s="273"/>
      <c r="G16" s="273"/>
      <c r="H16" s="273"/>
      <c r="I16" s="43">
        <v>12</v>
      </c>
      <c r="J16" s="45">
        <v>0</v>
      </c>
      <c r="K16" s="45">
        <v>0</v>
      </c>
    </row>
    <row r="17" spans="1:11" ht="12.75">
      <c r="A17" s="272" t="s">
        <v>297</v>
      </c>
      <c r="B17" s="273"/>
      <c r="C17" s="273"/>
      <c r="D17" s="273"/>
      <c r="E17" s="273"/>
      <c r="F17" s="273"/>
      <c r="G17" s="273"/>
      <c r="H17" s="273"/>
      <c r="I17" s="43">
        <v>13</v>
      </c>
      <c r="J17" s="45">
        <v>0</v>
      </c>
      <c r="K17" s="45">
        <v>0</v>
      </c>
    </row>
    <row r="18" spans="1:11" ht="12.75">
      <c r="A18" s="272" t="s">
        <v>298</v>
      </c>
      <c r="B18" s="273"/>
      <c r="C18" s="273"/>
      <c r="D18" s="273"/>
      <c r="E18" s="273"/>
      <c r="F18" s="273"/>
      <c r="G18" s="273"/>
      <c r="H18" s="273"/>
      <c r="I18" s="43">
        <v>14</v>
      </c>
      <c r="J18" s="45">
        <v>0</v>
      </c>
      <c r="K18" s="45">
        <v>0</v>
      </c>
    </row>
    <row r="19" spans="1:11" ht="12.75">
      <c r="A19" s="272" t="s">
        <v>299</v>
      </c>
      <c r="B19" s="273"/>
      <c r="C19" s="273"/>
      <c r="D19" s="273"/>
      <c r="E19" s="273"/>
      <c r="F19" s="273"/>
      <c r="G19" s="273"/>
      <c r="H19" s="273"/>
      <c r="I19" s="43">
        <v>15</v>
      </c>
      <c r="J19" s="45">
        <v>0</v>
      </c>
      <c r="K19" s="45">
        <v>0</v>
      </c>
    </row>
    <row r="20" spans="1:11" ht="12.75">
      <c r="A20" s="272" t="s">
        <v>300</v>
      </c>
      <c r="B20" s="273"/>
      <c r="C20" s="273"/>
      <c r="D20" s="273"/>
      <c r="E20" s="273"/>
      <c r="F20" s="273"/>
      <c r="G20" s="273"/>
      <c r="H20" s="273"/>
      <c r="I20" s="43">
        <v>16</v>
      </c>
      <c r="J20" s="45">
        <v>0</v>
      </c>
      <c r="K20" s="45">
        <v>0</v>
      </c>
    </row>
    <row r="21" spans="1:11" ht="12.75">
      <c r="A21" s="274" t="s">
        <v>301</v>
      </c>
      <c r="B21" s="275"/>
      <c r="C21" s="275"/>
      <c r="D21" s="275"/>
      <c r="E21" s="275"/>
      <c r="F21" s="275"/>
      <c r="G21" s="275"/>
      <c r="H21" s="275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6" t="s">
        <v>302</v>
      </c>
      <c r="B23" s="277"/>
      <c r="C23" s="277"/>
      <c r="D23" s="277"/>
      <c r="E23" s="277"/>
      <c r="F23" s="277"/>
      <c r="G23" s="277"/>
      <c r="H23" s="277"/>
      <c r="I23" s="46">
        <v>18</v>
      </c>
      <c r="J23" s="44"/>
      <c r="K23" s="44"/>
    </row>
    <row r="24" spans="1:11" ht="17.25" customHeight="1">
      <c r="A24" s="278" t="s">
        <v>303</v>
      </c>
      <c r="B24" s="279"/>
      <c r="C24" s="279"/>
      <c r="D24" s="279"/>
      <c r="E24" s="279"/>
      <c r="F24" s="279"/>
      <c r="G24" s="279"/>
      <c r="H24" s="279"/>
      <c r="I24" s="47">
        <v>19</v>
      </c>
      <c r="J24" s="79"/>
      <c r="K24" s="79"/>
    </row>
    <row r="25" spans="1:11" ht="30" customHeight="1">
      <c r="A25" s="280" t="s">
        <v>304</v>
      </c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8:H18"/>
    <mergeCell ref="A11:H11"/>
    <mergeCell ref="A12:H12"/>
    <mergeCell ref="A13:H13"/>
    <mergeCell ref="A14:H14"/>
    <mergeCell ref="A6:H6"/>
    <mergeCell ref="A17:H17"/>
    <mergeCell ref="A8:H8"/>
    <mergeCell ref="A9:H9"/>
    <mergeCell ref="A10:H10"/>
    <mergeCell ref="C2:D2"/>
    <mergeCell ref="G2:H2"/>
    <mergeCell ref="A3:H3"/>
    <mergeCell ref="A4:H4"/>
    <mergeCell ref="A5:H5"/>
    <mergeCell ref="A7:H7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88" t="s">
        <v>280</v>
      </c>
      <c r="B2" s="288"/>
      <c r="C2" s="288"/>
      <c r="D2" s="288"/>
      <c r="E2" s="288"/>
      <c r="F2" s="288"/>
      <c r="G2" s="288"/>
      <c r="H2" s="288"/>
      <c r="I2" s="288"/>
      <c r="J2" s="288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89" t="s">
        <v>315</v>
      </c>
      <c r="B4" s="289"/>
      <c r="C4" s="289"/>
      <c r="D4" s="289"/>
      <c r="E4" s="289"/>
      <c r="F4" s="289"/>
      <c r="G4" s="289"/>
      <c r="H4" s="289"/>
      <c r="I4" s="289"/>
      <c r="J4" s="289"/>
    </row>
    <row r="5" spans="1:10" ht="12.75" customHeight="1">
      <c r="A5" s="289"/>
      <c r="B5" s="289"/>
      <c r="C5" s="289"/>
      <c r="D5" s="289"/>
      <c r="E5" s="289"/>
      <c r="F5" s="289"/>
      <c r="G5" s="289"/>
      <c r="H5" s="289"/>
      <c r="I5" s="289"/>
      <c r="J5" s="289"/>
    </row>
    <row r="6" spans="1:10" ht="12.75" customHeight="1">
      <c r="A6" s="289"/>
      <c r="B6" s="289"/>
      <c r="C6" s="289"/>
      <c r="D6" s="289"/>
      <c r="E6" s="289"/>
      <c r="F6" s="289"/>
      <c r="G6" s="289"/>
      <c r="H6" s="289"/>
      <c r="I6" s="289"/>
      <c r="J6" s="289"/>
    </row>
    <row r="7" spans="1:10" ht="12.75" customHeight="1">
      <c r="A7" s="289"/>
      <c r="B7" s="289"/>
      <c r="C7" s="289"/>
      <c r="D7" s="289"/>
      <c r="E7" s="289"/>
      <c r="F7" s="289"/>
      <c r="G7" s="289"/>
      <c r="H7" s="289"/>
      <c r="I7" s="289"/>
      <c r="J7" s="289"/>
    </row>
    <row r="8" spans="1:10" ht="12.75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</row>
    <row r="9" spans="1:10" ht="12.75" customHeight="1">
      <c r="A9" s="289"/>
      <c r="B9" s="289"/>
      <c r="C9" s="289"/>
      <c r="D9" s="289"/>
      <c r="E9" s="289"/>
      <c r="F9" s="289"/>
      <c r="G9" s="289"/>
      <c r="H9" s="289"/>
      <c r="I9" s="289"/>
      <c r="J9" s="289"/>
    </row>
    <row r="10" spans="1:10" ht="12.75" customHeight="1">
      <c r="A10" s="289"/>
      <c r="B10" s="289"/>
      <c r="C10" s="289"/>
      <c r="D10" s="289"/>
      <c r="E10" s="289"/>
      <c r="F10" s="289"/>
      <c r="G10" s="289"/>
      <c r="H10" s="289"/>
      <c r="I10" s="289"/>
      <c r="J10" s="289"/>
    </row>
    <row r="11" spans="1:10" ht="12.75">
      <c r="A11" s="290"/>
      <c r="B11" s="290"/>
      <c r="C11" s="290"/>
      <c r="D11" s="290"/>
      <c r="E11" s="290"/>
      <c r="F11" s="290"/>
      <c r="G11" s="290"/>
      <c r="H11" s="290"/>
      <c r="I11" s="290"/>
      <c r="J11" s="290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Suzana Kostelac</cp:lastModifiedBy>
  <cp:lastPrinted>2014-07-28T14:05:19Z</cp:lastPrinted>
  <dcterms:created xsi:type="dcterms:W3CDTF">2008-10-17T11:51:54Z</dcterms:created>
  <dcterms:modified xsi:type="dcterms:W3CDTF">2014-07-30T07:49:40Z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