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<sst xmlns="http://schemas.openxmlformats.org/spreadsheetml/2006/main" count="398" uniqueCount="343">
  <si>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</si>
  <si>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</si>
  <si>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</si>
  <si>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</si>
  <si>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</si>
  <si>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</si>
  <si>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</si>
  <si>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</si>
  <si>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</si>
  <si>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</si>
  <si>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</si>
  <si>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</si>
  <si>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</si>
  <si>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</si>
  <si>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</si>
  <si>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</si>
  <si>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</si>
  <si>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</si>
  <si>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</si>
  <si>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</si>
  <si>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</si>
  <si>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</si>
  <si>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</si>
  <si>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</si>
  <si>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</si>
  <si>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</si>
  <si>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</si>
  <si>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</si>
  <si>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</si>
  <si>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</si>
  <si>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</si>
  <si>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</si>
  <si>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</si>
  <si>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</si>
  <si>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</si>
  <si>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</si>
  <si>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</si>
  <si>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</si>
  <si>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</si>
  <si>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</si>
  <si>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</si>
  <si>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</si>
  <si>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</si>
  <si>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</si>
  <si>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</si>
  <si>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</si>
  <si>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</si>
  <si>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</si>
  <si>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</si>
  <si>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</si>
  <si>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</si>
  <si>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</si>
  <si>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</si>
  <si>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</si>
  <si>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</si>
  <si>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</si>
  <si>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</si>
  <si>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</si>
  <si>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</si>
  <si>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</si>
  <si>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</si>
  <si>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</si>
  <si>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</si>
  <si>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</si>
  <si>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</si>
  <si>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</si>
  <si>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</si>
  <si>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</si>
  <si>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</si>
  <si>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</si>
  <si>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</si>
  <si>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</si>
  <si>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</si>
  <si>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</si>
  <si>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</si>
  <si>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</si>
  <si>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</si>
  <si>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</si>
  <si>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</si>
  <si>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</si>
  <si>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</si>
  <si>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</si>
  <si>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</si>
  <si>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</si>
  <si>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</si>
  <si>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</si>
  <si>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</si>
  <si>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</si>
  <si>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</si>
  <si>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</si>
  <si>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</si>
  <si>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</si>
  <si>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</si>
  <si>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</si>
  <si>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</si>
  <si>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</si>
  <si>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</si>
  <si>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</si>
  <si>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</si>
  <si>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</si>
  <si>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</si>
  <si>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</si>
  <si>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</si>
  <si>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</si>
  <si>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</si>
  <si>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</si>
  <si>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</si>
  <si>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</si>
  <si>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</si>
  <si>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</si>
  <si>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</si>
  <si>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</si>
  <si>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</si>
  <si>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</si>
  <si>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</si>
  <si>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</si>
  <si>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</si>
  <si>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</si>
  <si>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</si>
  <si>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</si>
  <si>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</si>
  <si>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</si>
  <si>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</si>
  <si>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</si>
  <si>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</si>
  <si>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</si>
  <si>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</si>
  <si>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</si>
  <si>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</si>
  <si>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</si>
  <si>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</si>
  <si>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</si>
  <si>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</si>
  <si>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</si>
  <si>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</si>
  <si>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</si>
  <si>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</si>
  <si>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</si>
  <si>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</si>
  <si>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</si>
  <si>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</si>
  <si>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</si>
  <si>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</si>
  <si>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</si>
  <si>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</si>
  <si>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</si>
  <si>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</si>
  <si>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</si>
  <si>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</si>
  <si>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</si>
  <si>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</si>
  <si>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</si>
  <si>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</si>
  <si>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</si>
  <si>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</si>
  <si>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</si>
  <si>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</si>
  <si>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</si>
  <si>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</si>
  <si>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</si>
  <si>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</si>
  <si>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</si>
  <si>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</si>
  <si>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</si>
  <si>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</si>
  <si>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</si>
  <si>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</si>
  <si>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</si>
  <si>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</si>
  <si>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</si>
  <si>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</si>
  <si>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</si>
  <si>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</si>
  <si>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</si>
  <si>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</si>
  <si>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</si>
  <si>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</si>
  <si>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</si>
  <si>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</si>
  <si>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</si>
  <si>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</si>
  <si>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</si>
  <si>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</si>
  <si>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</si>
  <si>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</si>
  <si>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</si>
  <si>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</si>
  <si>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</si>
  <si>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</si>
  <si>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</si>
  <si>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</si>
  <si>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</si>
  <si>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</si>
  <si>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</si>
  <si>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</si>
  <si>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</si>
  <si>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</si>
  <si>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</si>
  <si>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</si>
  <si>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</si>
  <si>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</si>
  <si>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</si>
  <si>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</si>
  <si>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</si>
  <si>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</si>
  <si>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</si>
  <si>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</si>
  <si>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</si>
  <si>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</si>
  <si>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</si>
  <si>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</si>
  <si>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</si>
  <si>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</si>
  <si>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</si>
  <si>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</si>
  <si>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</si>
  <si>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</si>
  <si>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</si>
  <si>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</si>
  <si>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</si>
  <si>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</si>
  <si>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</si>
  <si>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</si>
  <si>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</si>
  <si>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</si>
  <si>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</si>
  <si>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</si>
  <si>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</si>
  <si>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</si>
  <si>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</si>
  <si>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</si>
  <si>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</si>
  <si>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</si>
  <si>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</si>
  <si>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</si>
  <si>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</si>
  <si>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</si>
  <si>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</si>
  <si>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</si>
  <si>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</si>
  <si>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</si>
  <si>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</si>
  <si>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</si>
  <si>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</si>
  <si>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</si>
  <si>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</si>
  <si>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</si>
  <si>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</si>
  <si>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</si>
  <si>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</si>
  <si>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</si>
  <si>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</si>
  <si>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</si>
  <si>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</si>
  <si>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</si>
  <si>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</si>
  <si>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</si>
  <si>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</si>
  <si>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</si>
  <si>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</si>
  <si>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</si>
  <si>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</si>
  <si>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</si>
  <si>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</si>
  <si>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</si>
  <si>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</si>
  <si>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</si>
  <si>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</si>
  <si>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</si>
  <si>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</si>
  <si>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</si>
  <si>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</si>
  <si>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</si>
  <si>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</si>
  <si>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</si>
  <si>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</si>
  <si>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</si>
  <si>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</si>
  <si>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</si>
  <si>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</si>
  <si>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</si>
  <si>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</si>
  <si>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</si>
  <si>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</si>
  <si>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</si>
  <si>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</si>
  <si>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</si>
  <si>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</si>
  <si>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</si>
  <si>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</si>
  <si>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</si>
  <si>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</si>
  <si>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</si>
  <si>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</si>
  <si>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</si>
  <si>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</si>
  <si>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</si>
  <si>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</si>
  <si>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</si>
  <si>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</si>
  <si>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</si>
  <si>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</si>
  <si>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</si>
  <si>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</si>
  <si>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</si>
  <si>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</si>
  <si>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</si>
  <si>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</si>
  <si>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</si>
  <si>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</si>
  <si>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</si>
  <si>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</si>
  <si>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</si>
  <si>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</si>
  <si>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</si>
  <si>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</si>
  <si>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</si>
  <si>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</si>
  <si>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</si>
  <si>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</si>
  <si>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</si>
  <si>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</si>
  <si>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03267628</t>
  </si>
  <si>
    <t>040002541</t>
  </si>
  <si>
    <t>17195049659</t>
  </si>
  <si>
    <t>ADRIATIC CROATIA INTERNATIONAL CLUB d.d.</t>
  </si>
  <si>
    <t>OPATIJA</t>
  </si>
  <si>
    <t>MARŠALA TITA 151</t>
  </si>
  <si>
    <t>www.aci-club.hr</t>
  </si>
  <si>
    <t>PRIMORSKO-GORANSKA</t>
  </si>
  <si>
    <t>NE</t>
  </si>
  <si>
    <t>9329</t>
  </si>
  <si>
    <t>051/271288</t>
  </si>
  <si>
    <t>051/271824</t>
  </si>
  <si>
    <t>Obveznik: 17195049659; ADRIATIC CROATIA INTERNATIONAL CLUB d.d.</t>
  </si>
  <si>
    <t>Obveznik: 17195049659;  ADRIATIC CROATIA INTERNATIONAL CLUB d.d.</t>
  </si>
  <si>
    <t>1. Financijski izvještaji (bilanca, račun dobiti i gubitka, izvještaj o novčanom tijeku, izvještaj o promjenama</t>
  </si>
  <si>
    <t>BRAJKOVIĆ SONJA</t>
  </si>
  <si>
    <t>sonja.brajkovic@aci-club.hr</t>
  </si>
  <si>
    <t>30.06.2013.</t>
  </si>
  <si>
    <t>NIKOLIĆ DRAŽEN - DIREKTOR - ČLAN UPRAVE</t>
  </si>
  <si>
    <t>stanje na dan 30.06.2013.</t>
  </si>
  <si>
    <t>Razdoblje izvještavanja: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</si>
</sst>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4" fillId="0" borderId="16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Fill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Border="1" applyAlignment="1" applyProtection="1">
      <alignment horizontal="left"/>
      <protection hidden="1"/>
    </xf>
    <xf numFmtId="0" fontId="4" fillId="0" borderId="0" xfId="51" applyFont="1" applyBorder="1" applyAlignment="1" applyProtection="1">
      <alignment vertical="top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3" fillId="0" borderId="0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4" fillId="0" borderId="0" xfId="51" applyFont="1" applyFill="1" applyBorder="1" applyAlignment="1" applyProtection="1">
      <alignment/>
      <protection hidden="1"/>
    </xf>
    <xf numFmtId="0" fontId="4" fillId="0" borderId="0" xfId="51" applyFont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right" vertical="top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0" xfId="51" applyFont="1" applyBorder="1" applyAlignment="1">
      <alignment/>
      <protection/>
    </xf>
    <xf numFmtId="0" fontId="4" fillId="0" borderId="0" xfId="51" applyFont="1" applyBorder="1" applyAlignment="1" applyProtection="1">
      <alignment horizontal="left" vertical="top"/>
      <protection hidden="1"/>
    </xf>
    <xf numFmtId="0" fontId="4" fillId="0" borderId="17" xfId="51" applyFont="1" applyBorder="1" applyAlignment="1" applyProtection="1">
      <alignment/>
      <protection hidden="1"/>
    </xf>
    <xf numFmtId="0" fontId="4" fillId="0" borderId="18" xfId="51" applyFont="1" applyBorder="1" applyAlignment="1" applyProtection="1">
      <alignment/>
      <protection hidden="1"/>
    </xf>
    <xf numFmtId="0" fontId="4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1" applyFont="1" applyBorder="1" applyAlignment="1">
      <alignment/>
      <protection/>
    </xf>
    <xf numFmtId="0" fontId="4" fillId="0" borderId="24" xfId="51" applyFont="1" applyBorder="1" applyAlignment="1">
      <alignment/>
      <protection/>
    </xf>
    <xf numFmtId="0" fontId="4" fillId="0" borderId="25" xfId="51" applyFont="1" applyFill="1" applyBorder="1" applyAlignment="1" applyProtection="1">
      <alignment horizontal="left" vertical="center" wrapText="1"/>
      <protection hidden="1"/>
    </xf>
    <xf numFmtId="0" fontId="4" fillId="0" borderId="16" xfId="51" applyFont="1" applyFill="1" applyBorder="1" applyAlignment="1" applyProtection="1">
      <alignment vertical="center"/>
      <protection hidden="1"/>
    </xf>
    <xf numFmtId="0" fontId="4" fillId="0" borderId="25" xfId="51" applyFont="1" applyBorder="1" applyAlignment="1" applyProtection="1">
      <alignment horizontal="left" vertical="center" wrapText="1"/>
      <protection hidden="1"/>
    </xf>
    <xf numFmtId="0" fontId="4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4" fillId="0" borderId="25" xfId="51" applyFont="1" applyFill="1" applyBorder="1" applyAlignment="1" applyProtection="1">
      <alignment/>
      <protection hidden="1"/>
    </xf>
    <xf numFmtId="0" fontId="4" fillId="0" borderId="25" xfId="51" applyFont="1" applyBorder="1" applyAlignment="1" applyProtection="1">
      <alignment wrapText="1"/>
      <protection hidden="1"/>
    </xf>
    <xf numFmtId="0" fontId="4" fillId="0" borderId="16" xfId="51" applyFont="1" applyBorder="1" applyAlignment="1" applyProtection="1">
      <alignment horizontal="right"/>
      <protection hidden="1"/>
    </xf>
    <xf numFmtId="0" fontId="4" fillId="0" borderId="25" xfId="51" applyFont="1" applyBorder="1" applyAlignment="1" applyProtection="1">
      <alignment/>
      <protection hidden="1"/>
    </xf>
    <xf numFmtId="0" fontId="4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Fill="1" applyBorder="1" applyAlignment="1" applyProtection="1">
      <alignment horizontal="right" vertical="center"/>
      <protection hidden="1" locked="0"/>
    </xf>
    <xf numFmtId="0" fontId="4" fillId="0" borderId="25" xfId="51" applyFont="1" applyBorder="1" applyAlignment="1" applyProtection="1">
      <alignment vertical="top"/>
      <protection hidden="1"/>
    </xf>
    <xf numFmtId="0" fontId="4" fillId="0" borderId="25" xfId="51" applyFont="1" applyBorder="1" applyAlignment="1" applyProtection="1">
      <alignment horizontal="left" vertical="top" wrapText="1"/>
      <protection hidden="1"/>
    </xf>
    <xf numFmtId="0" fontId="4" fillId="0" borderId="16" xfId="51" applyFont="1" applyBorder="1" applyAlignment="1">
      <alignment/>
      <protection/>
    </xf>
    <xf numFmtId="0" fontId="4" fillId="0" borderId="25" xfId="51" applyFont="1" applyBorder="1" applyAlignment="1" applyProtection="1">
      <alignment horizontal="left" vertical="top" indent="2"/>
      <protection hidden="1"/>
    </xf>
    <xf numFmtId="0" fontId="4" fillId="0" borderId="25" xfId="51" applyFont="1" applyBorder="1" applyAlignment="1" applyProtection="1">
      <alignment horizontal="left" vertical="top" wrapText="1" indent="2"/>
      <protection hidden="1"/>
    </xf>
    <xf numFmtId="0" fontId="4" fillId="0" borderId="16" xfId="51" applyFont="1" applyBorder="1" applyAlignment="1" applyProtection="1">
      <alignment horizontal="right" vertical="top"/>
      <protection hidden="1"/>
    </xf>
    <xf numFmtId="49" fontId="3" fillId="0" borderId="25" xfId="51" applyNumberFormat="1" applyFont="1" applyBorder="1" applyAlignment="1" applyProtection="1">
      <alignment horizontal="center" vertical="center"/>
      <protection hidden="1" locked="0"/>
    </xf>
    <xf numFmtId="0" fontId="4" fillId="0" borderId="16" xfId="51" applyFont="1" applyBorder="1" applyAlignment="1" applyProtection="1">
      <alignment horizontal="left" vertical="top"/>
      <protection hidden="1"/>
    </xf>
    <xf numFmtId="0" fontId="4" fillId="0" borderId="25" xfId="51" applyFont="1" applyBorder="1" applyAlignment="1" applyProtection="1">
      <alignment horizontal="left"/>
      <protection hidden="1"/>
    </xf>
    <xf numFmtId="0" fontId="4" fillId="0" borderId="24" xfId="51" applyFont="1" applyBorder="1" applyAlignment="1" applyProtection="1">
      <alignment/>
      <protection hidden="1"/>
    </xf>
    <xf numFmtId="0" fontId="4" fillId="0" borderId="16" xfId="51" applyFont="1" applyBorder="1" applyAlignment="1" applyProtection="1">
      <alignment horizontal="left"/>
      <protection hidden="1"/>
    </xf>
    <xf numFmtId="0" fontId="4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16" xfId="51" applyFont="1" applyBorder="1" applyAlignment="1" applyProtection="1">
      <alignment vertical="center"/>
      <protection hidden="1"/>
    </xf>
    <xf numFmtId="0" fontId="4" fillId="0" borderId="26" xfId="51" applyFont="1" applyBorder="1" applyAlignment="1" applyProtection="1">
      <alignment/>
      <protection hidden="1"/>
    </xf>
    <xf numFmtId="0" fontId="4" fillId="0" borderId="27" xfId="51" applyFont="1" applyFill="1" applyBorder="1" applyAlignment="1" applyProtection="1">
      <alignment horizontal="right" vertical="top" wrapText="1"/>
      <protection hidden="1"/>
    </xf>
    <xf numFmtId="0" fontId="4" fillId="0" borderId="28" xfId="51" applyFont="1" applyFill="1" applyBorder="1" applyAlignment="1" applyProtection="1">
      <alignment horizontal="right" vertical="top" wrapText="1"/>
      <protection hidden="1"/>
    </xf>
    <xf numFmtId="0" fontId="4" fillId="0" borderId="28" xfId="51" applyFont="1" applyFill="1" applyBorder="1" applyAlignment="1" applyProtection="1">
      <alignment/>
      <protection hidden="1"/>
    </xf>
    <xf numFmtId="0" fontId="4" fillId="0" borderId="29" xfId="51" applyFont="1" applyFill="1" applyBorder="1" applyAlignment="1" applyProtection="1">
      <alignment/>
      <protection hidden="1"/>
    </xf>
    <xf numFmtId="14" fontId="3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1" applyFont="1" applyFill="1" applyBorder="1" applyAlignment="1" applyProtection="1">
      <alignment horizontal="center" vertical="center"/>
      <protection hidden="1" locked="0"/>
    </xf>
    <xf numFmtId="49" fontId="3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1" applyFont="1" applyBorder="1" applyAlignment="1" applyProtection="1">
      <alignment horizontal="right" vertical="center"/>
      <protection hidden="1"/>
    </xf>
    <xf numFmtId="0" fontId="4" fillId="0" borderId="0" xfId="51" applyFont="1" applyBorder="1" applyAlignment="1" applyProtection="1">
      <alignment vertical="center"/>
      <protection hidden="1"/>
    </xf>
    <xf numFmtId="0" fontId="3" fillId="0" borderId="3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31" xfId="0" applyNumberFormat="1" applyFont="1" applyFill="1" applyBorder="1" applyAlignment="1" applyProtection="1">
      <alignment vertical="center"/>
      <protection hidden="1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49" fontId="3" fillId="0" borderId="17" xfId="51" applyNumberFormat="1" applyFont="1" applyFill="1" applyBorder="1" applyAlignment="1" applyProtection="1">
      <alignment horizontal="left" vertical="center"/>
      <protection hidden="1" locked="0"/>
    </xf>
    <xf numFmtId="0" fontId="4" fillId="0" borderId="17" xfId="5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164" fontId="3" fillId="0" borderId="3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4" fillId="33" borderId="0" xfId="51" applyFont="1" applyFill="1" applyAlignment="1">
      <alignment/>
      <protection/>
    </xf>
    <xf numFmtId="0" fontId="0" fillId="33" borderId="0" xfId="51" applyFont="1" applyFill="1" applyAlignment="1">
      <alignment/>
      <protection/>
    </xf>
    <xf numFmtId="3" fontId="3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4" fillId="0" borderId="34" xfId="51" applyFont="1" applyBorder="1" applyAlignment="1" applyProtection="1">
      <alignment horizontal="center" vertical="top"/>
      <protection hidden="1"/>
    </xf>
    <xf numFmtId="0" fontId="4" fillId="0" borderId="34" xfId="51" applyFont="1" applyBorder="1" applyAlignment="1">
      <alignment horizontal="center"/>
      <protection/>
    </xf>
    <xf numFmtId="0" fontId="4" fillId="0" borderId="35" xfId="51" applyFont="1" applyBorder="1" applyAlignment="1">
      <alignment/>
      <protection/>
    </xf>
    <xf numFmtId="0" fontId="4" fillId="0" borderId="28" xfId="51" applyFont="1" applyFill="1" applyBorder="1" applyAlignment="1" applyProtection="1">
      <alignment horizontal="center" vertical="top"/>
      <protection hidden="1"/>
    </xf>
    <xf numFmtId="0" fontId="4" fillId="0" borderId="28" xfId="51" applyFont="1" applyFill="1" applyBorder="1" applyAlignment="1" applyProtection="1">
      <alignment horizontal="center"/>
      <protection hidden="1"/>
    </xf>
    <xf numFmtId="0" fontId="4" fillId="0" borderId="16" xfId="51" applyFont="1" applyBorder="1" applyAlignment="1" applyProtection="1">
      <alignment horizontal="right" vertical="center" wrapText="1"/>
      <protection hidden="1"/>
    </xf>
    <xf numFmtId="0" fontId="4" fillId="0" borderId="25" xfId="51" applyFont="1" applyBorder="1" applyAlignment="1" applyProtection="1">
      <alignment horizontal="right" wrapText="1"/>
      <protection hidden="1"/>
    </xf>
    <xf numFmtId="49" fontId="5" fillId="0" borderId="27" xfId="35" applyNumberFormat="1" applyFill="1" applyBorder="1" applyAlignment="1" applyProtection="1">
      <alignment horizontal="left" vertical="center"/>
      <protection hidden="1" locked="0"/>
    </xf>
    <xf numFmtId="49" fontId="3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1" applyNumberFormat="1" applyFont="1" applyFill="1" applyBorder="1" applyAlignment="1" applyProtection="1">
      <alignment horizontal="left" vertical="center"/>
      <protection hidden="1" locked="0"/>
    </xf>
    <xf numFmtId="0" fontId="4" fillId="0" borderId="16" xfId="51" applyFont="1" applyBorder="1" applyAlignment="1" applyProtection="1">
      <alignment horizontal="right" vertical="center"/>
      <protection hidden="1"/>
    </xf>
    <xf numFmtId="0" fontId="4" fillId="0" borderId="25" xfId="51" applyFont="1" applyBorder="1" applyAlignment="1" applyProtection="1">
      <alignment horizontal="right"/>
      <protection hidden="1"/>
    </xf>
    <xf numFmtId="49" fontId="3" fillId="0" borderId="27" xfId="51" applyNumberFormat="1" applyFont="1" applyFill="1" applyBorder="1" applyAlignment="1" applyProtection="1">
      <alignment horizontal="left" vertical="center"/>
      <protection hidden="1" locked="0"/>
    </xf>
    <xf numFmtId="0" fontId="4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6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4" fillId="0" borderId="0" xfId="51" applyFont="1" applyBorder="1" applyAlignment="1" applyProtection="1">
      <alignment vertical="center"/>
      <protection hidden="1"/>
    </xf>
    <xf numFmtId="49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1" applyFont="1" applyFill="1" applyBorder="1" applyAlignment="1" applyProtection="1">
      <alignment horizontal="left" vertical="center"/>
      <protection hidden="1" locked="0"/>
    </xf>
    <xf numFmtId="0" fontId="4" fillId="0" borderId="28" xfId="51" applyFont="1" applyFill="1" applyBorder="1" applyAlignment="1">
      <alignment/>
      <protection/>
    </xf>
    <xf numFmtId="0" fontId="4" fillId="0" borderId="29" xfId="51" applyFont="1" applyFill="1" applyBorder="1" applyAlignment="1">
      <alignment/>
      <protection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17" xfId="51" applyFont="1" applyBorder="1" applyAlignment="1" applyProtection="1">
      <alignment horizontal="center"/>
      <protection hidden="1"/>
    </xf>
    <xf numFmtId="0" fontId="3" fillId="0" borderId="28" xfId="5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16" xfId="51" applyFont="1" applyBorder="1" applyAlignment="1" applyProtection="1">
      <alignment horizontal="center" vertical="center"/>
      <protection hidden="1"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28" xfId="51" applyFont="1" applyFill="1" applyBorder="1" applyAlignment="1">
      <alignment horizontal="left"/>
      <protection/>
    </xf>
    <xf numFmtId="0" fontId="4" fillId="0" borderId="29" xfId="51" applyFont="1" applyFill="1" applyBorder="1" applyAlignment="1">
      <alignment horizontal="left"/>
      <protection/>
    </xf>
    <xf numFmtId="0" fontId="4" fillId="0" borderId="0" xfId="51" applyFont="1" applyBorder="1" applyAlignment="1" applyProtection="1">
      <alignment horizontal="right"/>
      <protection hidden="1"/>
    </xf>
    <xf numFmtId="0" fontId="4" fillId="0" borderId="0" xfId="51" applyFont="1" applyBorder="1" applyAlignment="1">
      <alignment horizontal="center"/>
      <protection/>
    </xf>
    <xf numFmtId="0" fontId="4" fillId="0" borderId="25" xfId="51" applyFont="1" applyBorder="1" applyAlignment="1">
      <alignment horizontal="center"/>
      <protection/>
    </xf>
    <xf numFmtId="0" fontId="5" fillId="0" borderId="27" xfId="35" applyFill="1" applyBorder="1" applyAlignment="1" applyProtection="1">
      <alignment/>
      <protection hidden="1" locked="0"/>
    </xf>
    <xf numFmtId="0" fontId="3" fillId="0" borderId="28" xfId="51" applyFont="1" applyFill="1" applyBorder="1" applyAlignment="1" applyProtection="1">
      <alignment/>
      <protection hidden="1" locked="0"/>
    </xf>
    <xf numFmtId="0" fontId="3" fillId="0" borderId="29" xfId="51" applyFont="1" applyFill="1" applyBorder="1" applyAlignment="1" applyProtection="1">
      <alignment/>
      <protection hidden="1" locked="0"/>
    </xf>
    <xf numFmtId="0" fontId="4" fillId="0" borderId="0" xfId="51" applyFont="1" applyBorder="1" applyAlignment="1" applyProtection="1">
      <alignment horizontal="right" vertical="center"/>
      <protection hidden="1"/>
    </xf>
    <xf numFmtId="0" fontId="4" fillId="0" borderId="28" xfId="51" applyFont="1" applyFill="1" applyBorder="1" applyAlignment="1">
      <alignment horizontal="left" vertical="center"/>
      <protection/>
    </xf>
    <xf numFmtId="1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16" xfId="51" applyFont="1" applyBorder="1" applyAlignment="1" applyProtection="1">
      <alignment horizontal="right" wrapText="1"/>
      <protection hidden="1"/>
    </xf>
    <xf numFmtId="0" fontId="3" fillId="0" borderId="16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2" fillId="0" borderId="16" xfId="51" applyFont="1" applyBorder="1" applyAlignment="1" applyProtection="1">
      <alignment horizontal="right" vertical="center" wrapText="1"/>
      <protection hidden="1"/>
    </xf>
    <xf numFmtId="0" fontId="2" fillId="0" borderId="25" xfId="51" applyFont="1" applyBorder="1" applyAlignment="1" applyProtection="1">
      <alignment horizontal="right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3" fillId="33" borderId="3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33" borderId="40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33" borderId="40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zana.kostelac@aci-club.hr" TargetMode="External" /><Relationship Id="rId2" Type="http://schemas.openxmlformats.org/officeDocument/2006/relationships/hyperlink" Target="http://www.aci-club.hr/" TargetMode="External" /><Relationship Id="rId3" Type="http://schemas.openxmlformats.org/officeDocument/2006/relationships/hyperlink" Target="mailto:sonja.brajkovic@aci-club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view="pageBreakPreview" zoomScale="110" zoomScaleSheetLayoutView="110" zoomScalePageLayoutView="0" workbookViewId="0" topLeftCell="A16">
      <selection activeCell="I31" sqref="I3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0" t="s">
        <v>248</v>
      </c>
      <c r="B1" s="161"/>
      <c r="C1" s="161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95" t="s">
        <v>342</v>
      </c>
      <c r="B2" s="196"/>
      <c r="C2" s="196"/>
      <c r="D2" s="197"/>
      <c r="E2" s="119" t="s">
        <v>321</v>
      </c>
      <c r="F2" s="12"/>
      <c r="G2" s="13" t="s">
        <v>249</v>
      </c>
      <c r="H2" s="119" t="s">
        <v>339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.75">
      <c r="A4" s="198" t="s">
        <v>315</v>
      </c>
      <c r="B4" s="199"/>
      <c r="C4" s="199"/>
      <c r="D4" s="199"/>
      <c r="E4" s="199"/>
      <c r="F4" s="199"/>
      <c r="G4" s="199"/>
      <c r="H4" s="199"/>
      <c r="I4" s="200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51" t="s">
        <v>250</v>
      </c>
      <c r="B6" s="152"/>
      <c r="C6" s="163" t="s">
        <v>322</v>
      </c>
      <c r="D6" s="164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38"/>
      <c r="L7" s="10"/>
    </row>
    <row r="8" spans="1:12" ht="12.75">
      <c r="A8" s="201" t="s">
        <v>251</v>
      </c>
      <c r="B8" s="202"/>
      <c r="C8" s="163" t="s">
        <v>323</v>
      </c>
      <c r="D8" s="164"/>
      <c r="E8" s="29"/>
      <c r="F8" s="29"/>
      <c r="G8" s="29"/>
      <c r="H8" s="29"/>
      <c r="I8" s="94"/>
      <c r="J8" s="10"/>
      <c r="K8" s="138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38"/>
      <c r="L9" s="10"/>
    </row>
    <row r="10" spans="1:12" ht="12.75">
      <c r="A10" s="146" t="s">
        <v>252</v>
      </c>
      <c r="B10" s="193"/>
      <c r="C10" s="163" t="s">
        <v>324</v>
      </c>
      <c r="D10" s="164"/>
      <c r="E10" s="16"/>
      <c r="F10" s="16"/>
      <c r="G10" s="16"/>
      <c r="H10" s="16"/>
      <c r="I10" s="94"/>
      <c r="J10" s="10"/>
      <c r="K10" s="138"/>
      <c r="L10" s="10"/>
    </row>
    <row r="11" spans="1:12" ht="12.75">
      <c r="A11" s="194"/>
      <c r="B11" s="193"/>
      <c r="C11" s="16"/>
      <c r="D11" s="16"/>
      <c r="E11" s="16"/>
      <c r="F11" s="16"/>
      <c r="G11" s="16"/>
      <c r="H11" s="16"/>
      <c r="I11" s="94"/>
      <c r="J11" s="10"/>
      <c r="K11" s="138"/>
      <c r="L11" s="10"/>
    </row>
    <row r="12" spans="1:12" ht="12.75">
      <c r="A12" s="151" t="s">
        <v>253</v>
      </c>
      <c r="B12" s="152"/>
      <c r="C12" s="165" t="s">
        <v>325</v>
      </c>
      <c r="D12" s="190"/>
      <c r="E12" s="190"/>
      <c r="F12" s="190"/>
      <c r="G12" s="190"/>
      <c r="H12" s="190"/>
      <c r="I12" s="154"/>
      <c r="J12" s="10"/>
      <c r="K12" s="138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38"/>
      <c r="L13" s="10"/>
    </row>
    <row r="14" spans="1:12" ht="12.75">
      <c r="A14" s="151" t="s">
        <v>254</v>
      </c>
      <c r="B14" s="152"/>
      <c r="C14" s="191">
        <v>51410</v>
      </c>
      <c r="D14" s="192"/>
      <c r="E14" s="16"/>
      <c r="F14" s="165" t="s">
        <v>326</v>
      </c>
      <c r="G14" s="190"/>
      <c r="H14" s="190"/>
      <c r="I14" s="154"/>
      <c r="J14" s="10"/>
      <c r="K14" s="138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38"/>
      <c r="L15" s="10"/>
    </row>
    <row r="16" spans="1:12" ht="12.75">
      <c r="A16" s="151" t="s">
        <v>255</v>
      </c>
      <c r="B16" s="152"/>
      <c r="C16" s="165" t="s">
        <v>327</v>
      </c>
      <c r="D16" s="190"/>
      <c r="E16" s="190"/>
      <c r="F16" s="190"/>
      <c r="G16" s="190"/>
      <c r="H16" s="190"/>
      <c r="I16" s="154"/>
      <c r="J16" s="10"/>
      <c r="K16" s="138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38"/>
      <c r="L17" s="10"/>
    </row>
    <row r="18" spans="1:12" ht="12.75">
      <c r="A18" s="151" t="s">
        <v>256</v>
      </c>
      <c r="B18" s="152"/>
      <c r="C18" s="186" t="s">
        <v>338</v>
      </c>
      <c r="D18" s="187"/>
      <c r="E18" s="187"/>
      <c r="F18" s="187"/>
      <c r="G18" s="187"/>
      <c r="H18" s="187"/>
      <c r="I18" s="188"/>
      <c r="J18" s="10"/>
      <c r="K18" s="138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38"/>
      <c r="L19" s="10"/>
    </row>
    <row r="20" spans="1:12" ht="12.75">
      <c r="A20" s="151" t="s">
        <v>257</v>
      </c>
      <c r="B20" s="152"/>
      <c r="C20" s="186" t="s">
        <v>328</v>
      </c>
      <c r="D20" s="187"/>
      <c r="E20" s="187"/>
      <c r="F20" s="187"/>
      <c r="G20" s="187"/>
      <c r="H20" s="187"/>
      <c r="I20" s="188"/>
      <c r="J20" s="10"/>
      <c r="K20" s="138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38"/>
      <c r="L21" s="10"/>
    </row>
    <row r="22" spans="1:12" ht="12.75">
      <c r="A22" s="151" t="s">
        <v>258</v>
      </c>
      <c r="B22" s="152"/>
      <c r="C22" s="120">
        <v>302</v>
      </c>
      <c r="D22" s="165" t="s">
        <v>326</v>
      </c>
      <c r="E22" s="181"/>
      <c r="F22" s="182"/>
      <c r="G22" s="151"/>
      <c r="H22" s="183"/>
      <c r="I22" s="96"/>
      <c r="J22" s="10"/>
      <c r="K22" s="138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38"/>
      <c r="L23" s="10"/>
    </row>
    <row r="24" spans="1:12" ht="12.75">
      <c r="A24" s="151" t="s">
        <v>259</v>
      </c>
      <c r="B24" s="152"/>
      <c r="C24" s="120">
        <v>8</v>
      </c>
      <c r="D24" s="165" t="s">
        <v>329</v>
      </c>
      <c r="E24" s="181"/>
      <c r="F24" s="181"/>
      <c r="G24" s="182"/>
      <c r="H24" s="50" t="s">
        <v>260</v>
      </c>
      <c r="I24" s="140">
        <v>362</v>
      </c>
      <c r="J24" s="10"/>
      <c r="K24" s="138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316</v>
      </c>
      <c r="I25" s="97"/>
      <c r="J25" s="10"/>
      <c r="K25" s="138"/>
      <c r="L25" s="10"/>
    </row>
    <row r="26" spans="1:12" ht="12.75">
      <c r="A26" s="151" t="s">
        <v>261</v>
      </c>
      <c r="B26" s="152"/>
      <c r="C26" s="121" t="s">
        <v>330</v>
      </c>
      <c r="D26" s="25"/>
      <c r="E26" s="33"/>
      <c r="F26" s="24"/>
      <c r="G26" s="189" t="s">
        <v>262</v>
      </c>
      <c r="H26" s="152"/>
      <c r="I26" s="122" t="s">
        <v>331</v>
      </c>
      <c r="J26" s="10"/>
      <c r="K26" s="138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38"/>
      <c r="L27" s="10"/>
    </row>
    <row r="28" spans="1:12" ht="12.75">
      <c r="A28" s="176" t="s">
        <v>263</v>
      </c>
      <c r="B28" s="177"/>
      <c r="C28" s="178"/>
      <c r="D28" s="178"/>
      <c r="E28" s="179" t="s">
        <v>264</v>
      </c>
      <c r="F28" s="180"/>
      <c r="G28" s="180"/>
      <c r="H28" s="184" t="s">
        <v>265</v>
      </c>
      <c r="I28" s="185"/>
      <c r="J28" s="10"/>
      <c r="K28" s="138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38"/>
      <c r="L29" s="10"/>
    </row>
    <row r="30" spans="1:12" ht="12.75">
      <c r="A30" s="173"/>
      <c r="B30" s="166"/>
      <c r="C30" s="166"/>
      <c r="D30" s="167"/>
      <c r="E30" s="173"/>
      <c r="F30" s="166"/>
      <c r="G30" s="166"/>
      <c r="H30" s="163"/>
      <c r="I30" s="164"/>
      <c r="J30" s="10"/>
      <c r="K30" s="138"/>
      <c r="L30" s="10"/>
    </row>
    <row r="31" spans="1:12" ht="12.75">
      <c r="A31" s="93"/>
      <c r="B31" s="22"/>
      <c r="C31" s="21"/>
      <c r="D31" s="174"/>
      <c r="E31" s="174"/>
      <c r="F31" s="174"/>
      <c r="G31" s="175"/>
      <c r="H31" s="16"/>
      <c r="I31" s="100"/>
      <c r="J31" s="10"/>
      <c r="K31" s="138"/>
      <c r="L31" s="10"/>
    </row>
    <row r="32" spans="1:12" ht="12.75">
      <c r="A32" s="173"/>
      <c r="B32" s="166"/>
      <c r="C32" s="166"/>
      <c r="D32" s="167"/>
      <c r="E32" s="173"/>
      <c r="F32" s="166"/>
      <c r="G32" s="166"/>
      <c r="H32" s="163"/>
      <c r="I32" s="164"/>
      <c r="J32" s="10"/>
      <c r="K32" s="138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38"/>
      <c r="L33" s="10"/>
    </row>
    <row r="34" spans="1:12" ht="12.75">
      <c r="A34" s="173"/>
      <c r="B34" s="166"/>
      <c r="C34" s="166"/>
      <c r="D34" s="167"/>
      <c r="E34" s="173"/>
      <c r="F34" s="166"/>
      <c r="G34" s="166"/>
      <c r="H34" s="163"/>
      <c r="I34" s="164"/>
      <c r="J34" s="10"/>
      <c r="K34" s="138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38"/>
      <c r="L35" s="10"/>
    </row>
    <row r="36" spans="1:12" ht="12.75">
      <c r="A36" s="173"/>
      <c r="B36" s="166"/>
      <c r="C36" s="166"/>
      <c r="D36" s="167"/>
      <c r="E36" s="173"/>
      <c r="F36" s="166"/>
      <c r="G36" s="166"/>
      <c r="H36" s="163"/>
      <c r="I36" s="164"/>
      <c r="J36" s="10"/>
      <c r="K36" s="138"/>
      <c r="L36" s="10"/>
    </row>
    <row r="37" spans="1:12" ht="12.75">
      <c r="A37" s="102"/>
      <c r="B37" s="30"/>
      <c r="C37" s="168"/>
      <c r="D37" s="169"/>
      <c r="E37" s="16"/>
      <c r="F37" s="168"/>
      <c r="G37" s="169"/>
      <c r="H37" s="16"/>
      <c r="I37" s="94"/>
      <c r="J37" s="10"/>
      <c r="K37" s="138"/>
      <c r="L37" s="10"/>
    </row>
    <row r="38" spans="1:12" ht="12.75">
      <c r="A38" s="173"/>
      <c r="B38" s="166"/>
      <c r="C38" s="166"/>
      <c r="D38" s="167"/>
      <c r="E38" s="173"/>
      <c r="F38" s="166"/>
      <c r="G38" s="166"/>
      <c r="H38" s="163"/>
      <c r="I38" s="164"/>
      <c r="J38" s="10"/>
      <c r="K38" s="138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38"/>
      <c r="L39" s="10"/>
    </row>
    <row r="40" spans="1:12" ht="12.75">
      <c r="A40" s="173"/>
      <c r="B40" s="166"/>
      <c r="C40" s="166"/>
      <c r="D40" s="167"/>
      <c r="E40" s="173"/>
      <c r="F40" s="166"/>
      <c r="G40" s="166"/>
      <c r="H40" s="163"/>
      <c r="I40" s="164"/>
      <c r="J40" s="10"/>
      <c r="K40" s="138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38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38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38"/>
      <c r="L43" s="10"/>
    </row>
    <row r="44" spans="1:12" ht="12.75">
      <c r="A44" s="146" t="s">
        <v>266</v>
      </c>
      <c r="B44" s="147"/>
      <c r="C44" s="163"/>
      <c r="D44" s="164"/>
      <c r="E44" s="26"/>
      <c r="F44" s="165"/>
      <c r="G44" s="166"/>
      <c r="H44" s="166"/>
      <c r="I44" s="167"/>
      <c r="J44" s="10"/>
      <c r="K44" s="138"/>
      <c r="L44" s="10"/>
    </row>
    <row r="45" spans="1:12" ht="12.75">
      <c r="A45" s="102"/>
      <c r="B45" s="30"/>
      <c r="C45" s="168"/>
      <c r="D45" s="169"/>
      <c r="E45" s="16"/>
      <c r="F45" s="168"/>
      <c r="G45" s="170"/>
      <c r="H45" s="35"/>
      <c r="I45" s="106"/>
      <c r="J45" s="10"/>
      <c r="K45" s="138"/>
      <c r="L45" s="10"/>
    </row>
    <row r="46" spans="1:12" ht="12.75">
      <c r="A46" s="146" t="s">
        <v>267</v>
      </c>
      <c r="B46" s="147"/>
      <c r="C46" s="165" t="s">
        <v>337</v>
      </c>
      <c r="D46" s="171"/>
      <c r="E46" s="171"/>
      <c r="F46" s="171"/>
      <c r="G46" s="171"/>
      <c r="H46" s="171"/>
      <c r="I46" s="172"/>
      <c r="J46" s="10"/>
      <c r="K46" s="138"/>
      <c r="L46" s="10"/>
    </row>
    <row r="47" spans="1:12" ht="12.75">
      <c r="A47" s="93"/>
      <c r="B47" s="22"/>
      <c r="C47" s="21" t="s">
        <v>268</v>
      </c>
      <c r="D47" s="16"/>
      <c r="E47" s="16"/>
      <c r="F47" s="16"/>
      <c r="G47" s="16"/>
      <c r="H47" s="16"/>
      <c r="I47" s="94"/>
      <c r="J47" s="10"/>
      <c r="K47" s="138"/>
      <c r="L47" s="10"/>
    </row>
    <row r="48" spans="1:12" ht="12.75">
      <c r="A48" s="146" t="s">
        <v>269</v>
      </c>
      <c r="B48" s="147"/>
      <c r="C48" s="153" t="s">
        <v>332</v>
      </c>
      <c r="D48" s="149"/>
      <c r="E48" s="150"/>
      <c r="F48" s="16"/>
      <c r="G48" s="50" t="s">
        <v>270</v>
      </c>
      <c r="H48" s="153" t="s">
        <v>333</v>
      </c>
      <c r="I48" s="150"/>
      <c r="J48" s="10"/>
      <c r="K48" s="138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38"/>
      <c r="L49" s="10"/>
    </row>
    <row r="50" spans="1:12" ht="12.75">
      <c r="A50" s="146" t="s">
        <v>256</v>
      </c>
      <c r="B50" s="147"/>
      <c r="C50" s="148" t="s">
        <v>338</v>
      </c>
      <c r="D50" s="149"/>
      <c r="E50" s="149"/>
      <c r="F50" s="149"/>
      <c r="G50" s="149"/>
      <c r="H50" s="149"/>
      <c r="I50" s="150"/>
      <c r="J50" s="10"/>
      <c r="K50" s="138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38"/>
      <c r="L51" s="10"/>
    </row>
    <row r="52" spans="1:12" ht="12.75">
      <c r="A52" s="151" t="s">
        <v>271</v>
      </c>
      <c r="B52" s="152"/>
      <c r="C52" s="153" t="s">
        <v>340</v>
      </c>
      <c r="D52" s="149"/>
      <c r="E52" s="149"/>
      <c r="F52" s="149"/>
      <c r="G52" s="149"/>
      <c r="H52" s="149"/>
      <c r="I52" s="154"/>
      <c r="J52" s="10"/>
      <c r="K52" s="138"/>
      <c r="L52" s="10"/>
    </row>
    <row r="53" spans="1:12" ht="12.75">
      <c r="A53" s="126"/>
      <c r="B53" s="22"/>
      <c r="C53" s="133"/>
      <c r="D53" s="133"/>
      <c r="E53" s="133"/>
      <c r="F53" s="133"/>
      <c r="G53" s="133"/>
      <c r="H53" s="133"/>
      <c r="I53" s="134"/>
      <c r="J53" s="10"/>
      <c r="K53" s="138"/>
      <c r="L53" s="10"/>
    </row>
    <row r="54" spans="1:12" ht="12.75">
      <c r="A54" s="107"/>
      <c r="B54" s="20"/>
      <c r="C54" s="162" t="s">
        <v>272</v>
      </c>
      <c r="D54" s="162"/>
      <c r="E54" s="162"/>
      <c r="F54" s="162"/>
      <c r="G54" s="162"/>
      <c r="H54" s="162"/>
      <c r="I54" s="108"/>
      <c r="J54" s="10"/>
      <c r="K54" s="138"/>
      <c r="L54" s="10"/>
    </row>
    <row r="55" spans="1:12" ht="12.75">
      <c r="A55" s="107"/>
      <c r="B55" s="20"/>
      <c r="C55" s="127"/>
      <c r="D55" s="127"/>
      <c r="E55" s="127"/>
      <c r="F55" s="127"/>
      <c r="G55" s="127"/>
      <c r="H55" s="127"/>
      <c r="I55" s="108"/>
      <c r="J55" s="10"/>
      <c r="K55" s="138"/>
      <c r="L55" s="10"/>
    </row>
    <row r="56" spans="1:12" ht="12.75">
      <c r="A56" s="107"/>
      <c r="B56" s="155" t="s">
        <v>273</v>
      </c>
      <c r="C56" s="156"/>
      <c r="D56" s="156"/>
      <c r="E56" s="156"/>
      <c r="F56" s="48"/>
      <c r="G56" s="48"/>
      <c r="H56" s="48"/>
      <c r="I56" s="109"/>
      <c r="J56" s="10"/>
      <c r="K56" s="138"/>
      <c r="L56" s="10"/>
    </row>
    <row r="57" spans="1:12" ht="12.75">
      <c r="A57" s="107"/>
      <c r="B57" s="157" t="s">
        <v>336</v>
      </c>
      <c r="C57" s="158"/>
      <c r="D57" s="158"/>
      <c r="E57" s="158"/>
      <c r="F57" s="158"/>
      <c r="G57" s="158"/>
      <c r="H57" s="158"/>
      <c r="I57" s="159"/>
      <c r="J57" s="10"/>
      <c r="K57" s="138"/>
      <c r="L57" s="10"/>
    </row>
    <row r="58" spans="1:12" ht="12.75">
      <c r="A58" s="107"/>
      <c r="B58" s="157" t="s">
        <v>305</v>
      </c>
      <c r="C58" s="158"/>
      <c r="D58" s="158"/>
      <c r="E58" s="158"/>
      <c r="F58" s="158"/>
      <c r="G58" s="158"/>
      <c r="H58" s="158"/>
      <c r="I58" s="109"/>
      <c r="J58" s="10"/>
      <c r="K58" s="138"/>
      <c r="L58" s="10"/>
    </row>
    <row r="59" spans="1:12" ht="12.75">
      <c r="A59" s="107"/>
      <c r="B59" s="157" t="s">
        <v>306</v>
      </c>
      <c r="C59" s="158"/>
      <c r="D59" s="158"/>
      <c r="E59" s="158"/>
      <c r="F59" s="158"/>
      <c r="G59" s="158"/>
      <c r="H59" s="158"/>
      <c r="I59" s="159"/>
      <c r="J59" s="10"/>
      <c r="K59" s="138"/>
      <c r="L59" s="10"/>
    </row>
    <row r="60" spans="1:12" ht="12.75">
      <c r="A60" s="107"/>
      <c r="B60" s="157" t="s">
        <v>307</v>
      </c>
      <c r="C60" s="158"/>
      <c r="D60" s="158"/>
      <c r="E60" s="158"/>
      <c r="F60" s="158"/>
      <c r="G60" s="158"/>
      <c r="H60" s="158"/>
      <c r="I60" s="159"/>
      <c r="J60" s="10"/>
      <c r="K60" s="138"/>
      <c r="L60" s="10"/>
    </row>
    <row r="61" spans="1:12" ht="12.75">
      <c r="A61" s="107"/>
      <c r="B61" s="110"/>
      <c r="C61" s="111"/>
      <c r="D61" s="111"/>
      <c r="E61" s="111"/>
      <c r="F61" s="111"/>
      <c r="G61" s="111"/>
      <c r="H61" s="111"/>
      <c r="I61" s="112"/>
      <c r="J61" s="10"/>
      <c r="K61" s="138"/>
      <c r="L61" s="10"/>
    </row>
    <row r="62" spans="1:12" ht="13.5" thickBot="1">
      <c r="A62" s="113" t="s">
        <v>274</v>
      </c>
      <c r="B62" s="16"/>
      <c r="C62" s="16"/>
      <c r="D62" s="16"/>
      <c r="E62" s="16"/>
      <c r="F62" s="16"/>
      <c r="G62" s="36"/>
      <c r="H62" s="37"/>
      <c r="I62" s="114"/>
      <c r="J62" s="10"/>
      <c r="K62" s="138"/>
      <c r="L62" s="10"/>
    </row>
    <row r="63" spans="1:12" ht="12.75">
      <c r="A63" s="89"/>
      <c r="B63" s="16"/>
      <c r="C63" s="16"/>
      <c r="D63" s="16"/>
      <c r="E63" s="20" t="s">
        <v>275</v>
      </c>
      <c r="F63" s="33"/>
      <c r="G63" s="141" t="s">
        <v>276</v>
      </c>
      <c r="H63" s="142"/>
      <c r="I63" s="143"/>
      <c r="J63" s="10"/>
      <c r="K63" s="138"/>
      <c r="L63" s="10"/>
    </row>
    <row r="64" spans="1:12" ht="12.75">
      <c r="A64" s="115"/>
      <c r="B64" s="116"/>
      <c r="C64" s="117"/>
      <c r="D64" s="117"/>
      <c r="E64" s="117"/>
      <c r="F64" s="117"/>
      <c r="G64" s="144"/>
      <c r="H64" s="145"/>
      <c r="I64" s="118"/>
      <c r="J64" s="10"/>
      <c r="K64" s="138"/>
      <c r="L64" s="10"/>
    </row>
    <row r="65" ht="12.75">
      <c r="K65" s="139"/>
    </row>
    <row r="66" ht="12.75">
      <c r="K66" s="139"/>
    </row>
    <row r="69" ht="12.75">
      <c r="K69" s="139"/>
    </row>
    <row r="70" ht="12.75">
      <c r="K70" s="139"/>
    </row>
    <row r="71" ht="12.75">
      <c r="K71" s="139"/>
    </row>
    <row r="72" ht="12.75">
      <c r="K72" s="139"/>
    </row>
    <row r="73" ht="12.75">
      <c r="K73" s="139"/>
    </row>
    <row r="74" ht="12.75">
      <c r="K74" s="139"/>
    </row>
    <row r="75" ht="12.75">
      <c r="K75" s="139"/>
    </row>
    <row r="76" ht="12.75">
      <c r="K76" s="139"/>
    </row>
    <row r="77" ht="12.75">
      <c r="K77" s="139"/>
    </row>
    <row r="78" ht="12.75">
      <c r="K78" s="139"/>
    </row>
    <row r="79" ht="12.75">
      <c r="K79" s="139"/>
    </row>
    <row r="80" ht="12.75">
      <c r="K80" s="139"/>
    </row>
    <row r="81" ht="12.75">
      <c r="K81" s="139"/>
    </row>
    <row r="82" ht="12.75">
      <c r="K82" s="139"/>
    </row>
    <row r="83" ht="12.75">
      <c r="K83" s="139"/>
    </row>
    <row r="84" ht="12.75">
      <c r="K84" s="139"/>
    </row>
    <row r="85" ht="12.75">
      <c r="K85" s="139"/>
    </row>
    <row r="86" ht="12.75">
      <c r="K86" s="139"/>
    </row>
    <row r="87" ht="12.75">
      <c r="K87" s="139"/>
    </row>
    <row r="88" ht="12.75">
      <c r="K88" s="139"/>
    </row>
    <row r="89" ht="12.75">
      <c r="K89" s="139"/>
    </row>
    <row r="90" ht="12.75">
      <c r="K90" s="139"/>
    </row>
    <row r="91" ht="12.75">
      <c r="K91" s="139"/>
    </row>
    <row r="92" ht="12.75">
      <c r="K92" s="139"/>
    </row>
    <row r="93" ht="12.75">
      <c r="K93" s="139"/>
    </row>
    <row r="94" ht="12.75">
      <c r="K94" s="139"/>
    </row>
    <row r="95" ht="12.75">
      <c r="K95" s="139"/>
    </row>
    <row r="96" ht="12.75">
      <c r="K96" s="139"/>
    </row>
    <row r="97" ht="12.75">
      <c r="K97" s="139"/>
    </row>
    <row r="98" ht="12.75">
      <c r="K98" s="139"/>
    </row>
    <row r="99" ht="12.75">
      <c r="K99" s="139"/>
    </row>
    <row r="100" ht="12.75">
      <c r="K100" s="139"/>
    </row>
    <row r="101" ht="12.75">
      <c r="K101" s="139"/>
    </row>
    <row r="102" ht="12.75">
      <c r="K102" s="139"/>
    </row>
    <row r="103" ht="12.75">
      <c r="K103" s="139"/>
    </row>
    <row r="104" ht="12.75">
      <c r="K104" s="139"/>
    </row>
    <row r="105" ht="12.75">
      <c r="K105" s="139"/>
    </row>
    <row r="106" ht="12.75">
      <c r="K106" s="139"/>
    </row>
    <row r="107" ht="12.75">
      <c r="K107" s="139"/>
    </row>
    <row r="108" ht="12.75">
      <c r="K108" s="139"/>
    </row>
    <row r="109" ht="12.75">
      <c r="K109" s="139"/>
    </row>
    <row r="110" ht="12.75">
      <c r="K110" s="139"/>
    </row>
    <row r="111" ht="12.75">
      <c r="K111" s="139"/>
    </row>
    <row r="112" ht="12.75">
      <c r="K112" s="139"/>
    </row>
    <row r="113" ht="12.75">
      <c r="K113" s="139"/>
    </row>
    <row r="114" ht="12.75">
      <c r="K114" s="13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16:B16"/>
    <mergeCell ref="C16:I16"/>
    <mergeCell ref="A20:B20"/>
    <mergeCell ref="C20:I20"/>
    <mergeCell ref="H34:I34"/>
    <mergeCell ref="A36:D36"/>
    <mergeCell ref="E36:G36"/>
    <mergeCell ref="H36:I36"/>
    <mergeCell ref="A24:B24"/>
    <mergeCell ref="D24:G24"/>
    <mergeCell ref="A26:B26"/>
    <mergeCell ref="G26:H26"/>
    <mergeCell ref="A28:D28"/>
    <mergeCell ref="E28:G28"/>
    <mergeCell ref="A22:B22"/>
    <mergeCell ref="D22:F22"/>
    <mergeCell ref="G22:H22"/>
    <mergeCell ref="H28:I28"/>
    <mergeCell ref="H30:I30"/>
    <mergeCell ref="E38:G38"/>
    <mergeCell ref="D31:G31"/>
    <mergeCell ref="A32:D32"/>
    <mergeCell ref="E32:G32"/>
    <mergeCell ref="H32:I32"/>
    <mergeCell ref="H38:I38"/>
    <mergeCell ref="A34:D34"/>
    <mergeCell ref="E34:G34"/>
    <mergeCell ref="A30:D30"/>
    <mergeCell ref="E30:G30"/>
    <mergeCell ref="A48:B48"/>
    <mergeCell ref="C48:E48"/>
    <mergeCell ref="H48:I48"/>
    <mergeCell ref="F37:G37"/>
    <mergeCell ref="A38:D38"/>
    <mergeCell ref="C37:D37"/>
    <mergeCell ref="A40:D40"/>
    <mergeCell ref="E40:G40"/>
    <mergeCell ref="H40:I40"/>
    <mergeCell ref="B60:I60"/>
    <mergeCell ref="A1:C1"/>
    <mergeCell ref="C54:H54"/>
    <mergeCell ref="A46:B46"/>
    <mergeCell ref="A44:B44"/>
    <mergeCell ref="C44:D44"/>
    <mergeCell ref="F44:I44"/>
    <mergeCell ref="C45:D45"/>
    <mergeCell ref="F45:G45"/>
    <mergeCell ref="C46:I46"/>
    <mergeCell ref="G63:I63"/>
    <mergeCell ref="G64:H64"/>
    <mergeCell ref="A50:B50"/>
    <mergeCell ref="C50:I50"/>
    <mergeCell ref="A52:B52"/>
    <mergeCell ref="C52:I52"/>
    <mergeCell ref="B56:E56"/>
    <mergeCell ref="B57:I57"/>
    <mergeCell ref="B58:H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uzana.kostelac@aci-club.hr"/>
    <hyperlink ref="C20" r:id="rId2" display="www.aci-club.hr"/>
    <hyperlink ref="C50" r:id="rId3" display="sonja.brajkovic@aci-club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0">
      <selection activeCell="J104" sqref="J104"/>
    </sheetView>
  </sheetViews>
  <sheetFormatPr defaultColWidth="9.140625" defaultRowHeight="12.75"/>
  <cols>
    <col min="1" max="9" width="9.140625" style="51" customWidth="1"/>
    <col min="10" max="11" width="9.8515625" style="51" bestFit="1" customWidth="1"/>
    <col min="12" max="12" width="9.140625" style="51" customWidth="1"/>
    <col min="13" max="13" width="9.28125" style="51" bestFit="1" customWidth="1"/>
    <col min="14" max="16384" width="9.140625" style="51" customWidth="1"/>
  </cols>
  <sheetData>
    <row r="1" spans="1:11" ht="12.75" customHeight="1">
      <c r="A1" s="216" t="s">
        <v>153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 t="s">
        <v>341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>
      <c r="A3" s="218" t="s">
        <v>334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2.5">
      <c r="A4" s="221" t="s">
        <v>59</v>
      </c>
      <c r="B4" s="222"/>
      <c r="C4" s="222"/>
      <c r="D4" s="222"/>
      <c r="E4" s="222"/>
      <c r="F4" s="222"/>
      <c r="G4" s="222"/>
      <c r="H4" s="223"/>
      <c r="I4" s="57" t="s">
        <v>277</v>
      </c>
      <c r="J4" s="58" t="s">
        <v>317</v>
      </c>
      <c r="K4" s="59" t="s">
        <v>318</v>
      </c>
    </row>
    <row r="5" spans="1:11" ht="12.75">
      <c r="A5" s="206">
        <v>1</v>
      </c>
      <c r="B5" s="206"/>
      <c r="C5" s="206"/>
      <c r="D5" s="206"/>
      <c r="E5" s="206"/>
      <c r="F5" s="206"/>
      <c r="G5" s="206"/>
      <c r="H5" s="206"/>
      <c r="I5" s="56">
        <v>2</v>
      </c>
      <c r="J5" s="55">
        <v>3</v>
      </c>
      <c r="K5" s="55">
        <v>4</v>
      </c>
    </row>
    <row r="6" spans="1:11" ht="12.7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12.75">
      <c r="A7" s="210" t="s">
        <v>60</v>
      </c>
      <c r="B7" s="211"/>
      <c r="C7" s="211"/>
      <c r="D7" s="211"/>
      <c r="E7" s="211"/>
      <c r="F7" s="211"/>
      <c r="G7" s="211"/>
      <c r="H7" s="212"/>
      <c r="I7" s="3">
        <v>1</v>
      </c>
      <c r="J7" s="6">
        <v>0</v>
      </c>
      <c r="K7" s="6">
        <v>0</v>
      </c>
    </row>
    <row r="8" spans="1:11" ht="12.75">
      <c r="A8" s="213" t="s">
        <v>13</v>
      </c>
      <c r="B8" s="214"/>
      <c r="C8" s="214"/>
      <c r="D8" s="214"/>
      <c r="E8" s="214"/>
      <c r="F8" s="214"/>
      <c r="G8" s="214"/>
      <c r="H8" s="215"/>
      <c r="I8" s="1">
        <v>2</v>
      </c>
      <c r="J8" s="52">
        <f>J9+J16+J26+J35+J39</f>
        <v>487178826</v>
      </c>
      <c r="K8" s="52">
        <f>K9+K16+K26+K35+K39</f>
        <v>460218378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2">
        <f>SUM(J10:J15)</f>
        <v>21175215</v>
      </c>
      <c r="K9" s="52">
        <f>SUM(K10:K15)</f>
        <v>24857435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0</v>
      </c>
      <c r="K10" s="7">
        <v>0</v>
      </c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19928191</v>
      </c>
      <c r="K11" s="7">
        <v>23491411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0</v>
      </c>
      <c r="K12" s="7">
        <v>0</v>
      </c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0</v>
      </c>
      <c r="K13" s="7">
        <v>0</v>
      </c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1247024</v>
      </c>
      <c r="K14" s="7">
        <v>1366024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0</v>
      </c>
      <c r="K15" s="7">
        <v>0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2">
        <f>SUM(J17:J25)</f>
        <v>465853405</v>
      </c>
      <c r="K16" s="52">
        <f>SUM(K17:K25)</f>
        <v>435220156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17142651</v>
      </c>
      <c r="K17" s="7">
        <v>17142651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279199866</v>
      </c>
      <c r="K18" s="7">
        <v>274353565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34867571</v>
      </c>
      <c r="K19" s="7">
        <v>35623618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31367782</v>
      </c>
      <c r="K20" s="7">
        <v>31858843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>
        <v>0</v>
      </c>
      <c r="K21" s="7">
        <v>0</v>
      </c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1416860</v>
      </c>
      <c r="K22" s="7">
        <v>208202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16524948</v>
      </c>
      <c r="K23" s="7">
        <v>8997852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1001979</v>
      </c>
      <c r="K24" s="7">
        <v>828574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84331748</v>
      </c>
      <c r="K25" s="7">
        <v>66206851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2">
        <f>SUM(J27:J34)</f>
        <v>150206</v>
      </c>
      <c r="K26" s="52">
        <f>SUM(K27:K34)</f>
        <v>140787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0</v>
      </c>
      <c r="K27" s="7">
        <v>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0</v>
      </c>
      <c r="K28" s="7">
        <v>0</v>
      </c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0</v>
      </c>
      <c r="K29" s="7">
        <v>0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>
        <v>0</v>
      </c>
      <c r="K30" s="7">
        <v>0</v>
      </c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37059</v>
      </c>
      <c r="K31" s="7">
        <v>37059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113147</v>
      </c>
      <c r="K32" s="7">
        <v>103728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0</v>
      </c>
      <c r="K33" s="7">
        <v>0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>
        <v>0</v>
      </c>
      <c r="K34" s="7">
        <v>0</v>
      </c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0</v>
      </c>
      <c r="K36" s="7">
        <v>0</v>
      </c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0</v>
      </c>
      <c r="K37" s="7">
        <v>0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0</v>
      </c>
      <c r="K38" s="7">
        <v>0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0</v>
      </c>
      <c r="K39" s="7">
        <v>0</v>
      </c>
    </row>
    <row r="40" spans="1:11" ht="12.75">
      <c r="A40" s="213" t="s">
        <v>240</v>
      </c>
      <c r="B40" s="214"/>
      <c r="C40" s="214"/>
      <c r="D40" s="214"/>
      <c r="E40" s="214"/>
      <c r="F40" s="214"/>
      <c r="G40" s="214"/>
      <c r="H40" s="215"/>
      <c r="I40" s="1">
        <v>34</v>
      </c>
      <c r="J40" s="52">
        <f>J41+J49+J56+J64</f>
        <v>59261657</v>
      </c>
      <c r="K40" s="52">
        <f>K41+K49+K56+K64</f>
        <v>108122051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2">
        <f>SUM(J42:J48)</f>
        <v>1852753</v>
      </c>
      <c r="K41" s="52">
        <f>SUM(K42:K48)</f>
        <v>1498538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198522</v>
      </c>
      <c r="K42" s="7">
        <v>162929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0</v>
      </c>
      <c r="K43" s="7">
        <v>0</v>
      </c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0</v>
      </c>
      <c r="K44" s="7">
        <v>0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1186894</v>
      </c>
      <c r="K45" s="7">
        <v>901746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467337</v>
      </c>
      <c r="K46" s="7">
        <v>433863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0</v>
      </c>
      <c r="K47" s="7">
        <v>0</v>
      </c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>
        <v>0</v>
      </c>
      <c r="K48" s="7">
        <v>0</v>
      </c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2">
        <f>SUM(J50:J55)</f>
        <v>14902307</v>
      </c>
      <c r="K49" s="52">
        <f>SUM(K50:K55)</f>
        <v>14783469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0</v>
      </c>
      <c r="K50" s="7">
        <v>0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6387633</v>
      </c>
      <c r="K51" s="7">
        <v>5665965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>
        <v>0</v>
      </c>
      <c r="K52" s="7">
        <v>0</v>
      </c>
    </row>
    <row r="53" spans="1:11" ht="12.75">
      <c r="A53" s="203" t="s">
        <v>203</v>
      </c>
      <c r="B53" s="204"/>
      <c r="C53" s="224"/>
      <c r="D53" s="224"/>
      <c r="E53" s="224"/>
      <c r="F53" s="224"/>
      <c r="G53" s="224"/>
      <c r="H53" s="225"/>
      <c r="I53" s="136">
        <v>47</v>
      </c>
      <c r="J53" s="7">
        <v>28734</v>
      </c>
      <c r="K53" s="7">
        <v>221891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4229719</v>
      </c>
      <c r="K54" s="7">
        <v>3972887</v>
      </c>
    </row>
    <row r="55" spans="1:11" ht="12.75" customHeight="1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4256221</v>
      </c>
      <c r="K55" s="7">
        <v>4922726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2">
        <f>SUM(J57:J63)</f>
        <v>34622536</v>
      </c>
      <c r="K56" s="52">
        <f>SUM(K57:K63)</f>
        <v>57447795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>
        <v>0</v>
      </c>
      <c r="K57" s="7">
        <v>0</v>
      </c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0</v>
      </c>
      <c r="K58" s="7">
        <v>0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>
        <v>76076</v>
      </c>
      <c r="K59" s="7">
        <v>72446</v>
      </c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>
        <v>0</v>
      </c>
      <c r="K60" s="7">
        <v>0</v>
      </c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0</v>
      </c>
      <c r="K61" s="7">
        <v>0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34546460</v>
      </c>
      <c r="K62" s="7">
        <v>57375349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0</v>
      </c>
      <c r="K63" s="7">
        <v>0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7884061</v>
      </c>
      <c r="K64" s="7">
        <v>34392249</v>
      </c>
    </row>
    <row r="65" spans="1:11" ht="12.75">
      <c r="A65" s="213" t="s">
        <v>56</v>
      </c>
      <c r="B65" s="214"/>
      <c r="C65" s="214"/>
      <c r="D65" s="214"/>
      <c r="E65" s="214"/>
      <c r="F65" s="214"/>
      <c r="G65" s="214"/>
      <c r="H65" s="215"/>
      <c r="I65" s="1">
        <v>59</v>
      </c>
      <c r="J65" s="7">
        <v>2457444</v>
      </c>
      <c r="K65" s="7">
        <v>2756364</v>
      </c>
    </row>
    <row r="66" spans="1:11" ht="12.75">
      <c r="A66" s="213" t="s">
        <v>241</v>
      </c>
      <c r="B66" s="214"/>
      <c r="C66" s="214"/>
      <c r="D66" s="214"/>
      <c r="E66" s="214"/>
      <c r="F66" s="214"/>
      <c r="G66" s="214"/>
      <c r="H66" s="215"/>
      <c r="I66" s="1">
        <v>60</v>
      </c>
      <c r="J66" s="52">
        <f>J7+J8+J40+J65</f>
        <v>548897927</v>
      </c>
      <c r="K66" s="52">
        <f>K7+K8+K40+K65</f>
        <v>571096793</v>
      </c>
    </row>
    <row r="67" spans="1:11" ht="12.75">
      <c r="A67" s="229" t="s">
        <v>91</v>
      </c>
      <c r="B67" s="230"/>
      <c r="C67" s="230"/>
      <c r="D67" s="230"/>
      <c r="E67" s="230"/>
      <c r="F67" s="230"/>
      <c r="G67" s="230"/>
      <c r="H67" s="231"/>
      <c r="I67" s="4">
        <v>61</v>
      </c>
      <c r="J67" s="8"/>
      <c r="K67" s="8"/>
    </row>
    <row r="68" spans="1:11" ht="12.75">
      <c r="A68" s="232" t="s">
        <v>58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10" t="s">
        <v>191</v>
      </c>
      <c r="B69" s="211"/>
      <c r="C69" s="211"/>
      <c r="D69" s="211"/>
      <c r="E69" s="211"/>
      <c r="F69" s="211"/>
      <c r="G69" s="211"/>
      <c r="H69" s="212"/>
      <c r="I69" s="3">
        <v>62</v>
      </c>
      <c r="J69" s="53">
        <f>J70+J71+J72+J78+J79+J82+J85</f>
        <v>429032345</v>
      </c>
      <c r="K69" s="53">
        <f>K70+K71+K72+K78+K79+K82+K85</f>
        <v>447282728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399816000</v>
      </c>
      <c r="K70" s="7">
        <v>399816000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0</v>
      </c>
      <c r="K71" s="7">
        <v>0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2">
        <f>J73+J74-J75+J76+J77</f>
        <v>19990800</v>
      </c>
      <c r="K72" s="52">
        <f>K73+K74-K75+K76+K77</f>
        <v>19990800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19990800</v>
      </c>
      <c r="K73" s="7">
        <v>19990800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0</v>
      </c>
      <c r="K74" s="7">
        <v>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0</v>
      </c>
      <c r="K75" s="7">
        <v>0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>
        <v>0</v>
      </c>
      <c r="K76" s="7">
        <v>0</v>
      </c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0</v>
      </c>
      <c r="K77" s="7">
        <v>0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0</v>
      </c>
      <c r="K78" s="7">
        <v>0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2">
        <f>J80-J81</f>
        <v>3450440</v>
      </c>
      <c r="K79" s="52">
        <f>K80-K81</f>
        <v>22829576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3450440</v>
      </c>
      <c r="K80" s="7">
        <v>22829576</v>
      </c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>
        <v>0</v>
      </c>
      <c r="K81" s="7">
        <v>0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2">
        <f>J83-J84</f>
        <v>5775105</v>
      </c>
      <c r="K82" s="52">
        <f>K83-K84</f>
        <v>4646352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5775105</v>
      </c>
      <c r="K83" s="7">
        <v>4646352</v>
      </c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>
        <v>0</v>
      </c>
      <c r="K84" s="7">
        <v>0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>
        <v>0</v>
      </c>
      <c r="K85" s="7">
        <v>0</v>
      </c>
    </row>
    <row r="86" spans="1:11" ht="12.75">
      <c r="A86" s="213" t="s">
        <v>19</v>
      </c>
      <c r="B86" s="214"/>
      <c r="C86" s="214"/>
      <c r="D86" s="214"/>
      <c r="E86" s="214"/>
      <c r="F86" s="214"/>
      <c r="G86" s="214"/>
      <c r="H86" s="215"/>
      <c r="I86" s="1">
        <v>79</v>
      </c>
      <c r="J86" s="52">
        <f>SUM(J87:J89)</f>
        <v>15718097</v>
      </c>
      <c r="K86" s="52">
        <v>18118097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0</v>
      </c>
      <c r="K87" s="7">
        <v>0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>
        <v>0</v>
      </c>
      <c r="K88" s="7">
        <v>0</v>
      </c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15718097</v>
      </c>
      <c r="K89" s="7">
        <v>18118097</v>
      </c>
    </row>
    <row r="90" spans="1:11" ht="12.75">
      <c r="A90" s="213" t="s">
        <v>20</v>
      </c>
      <c r="B90" s="214"/>
      <c r="C90" s="214"/>
      <c r="D90" s="214"/>
      <c r="E90" s="214"/>
      <c r="F90" s="214"/>
      <c r="G90" s="214"/>
      <c r="H90" s="215"/>
      <c r="I90" s="1">
        <v>83</v>
      </c>
      <c r="J90" s="52">
        <f>SUM(J91:J99)</f>
        <v>25925458</v>
      </c>
      <c r="K90" s="52">
        <f>SUM(K91:K99)</f>
        <v>27135559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>
        <v>0</v>
      </c>
      <c r="K91" s="7">
        <v>0</v>
      </c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0</v>
      </c>
      <c r="K92" s="7">
        <v>0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9752263</v>
      </c>
      <c r="K93" s="7">
        <v>7256974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0</v>
      </c>
      <c r="K94" s="7">
        <v>0</v>
      </c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>
        <v>0</v>
      </c>
      <c r="K95" s="7">
        <v>0</v>
      </c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>
        <v>0</v>
      </c>
      <c r="K96" s="7">
        <v>0</v>
      </c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>
        <v>0</v>
      </c>
      <c r="K97" s="7">
        <v>0</v>
      </c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16173195</v>
      </c>
      <c r="K98" s="7">
        <v>19878585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0</v>
      </c>
      <c r="K99" s="7">
        <v>0</v>
      </c>
    </row>
    <row r="100" spans="1:11" ht="12.75">
      <c r="A100" s="213" t="s">
        <v>21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52">
        <f>SUM(J101:J112)</f>
        <v>18640699</v>
      </c>
      <c r="K100" s="52">
        <f>SUM(K101:K112)</f>
        <v>20712903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0</v>
      </c>
      <c r="K101" s="7">
        <v>0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0</v>
      </c>
      <c r="K102" s="7">
        <v>0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1219033</v>
      </c>
      <c r="K103" s="7">
        <v>1209495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0</v>
      </c>
      <c r="K104" s="7">
        <v>0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5492519</v>
      </c>
      <c r="K105" s="7">
        <v>6705290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0</v>
      </c>
      <c r="K106" s="7">
        <v>0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>
        <v>0</v>
      </c>
      <c r="K107" s="7">
        <v>0</v>
      </c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3422493</v>
      </c>
      <c r="K108" s="7">
        <v>3815529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8355355</v>
      </c>
      <c r="K109" s="7">
        <v>8848288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0</v>
      </c>
      <c r="K110" s="7">
        <v>0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>
        <v>0</v>
      </c>
      <c r="K111" s="7">
        <v>0</v>
      </c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151299</v>
      </c>
      <c r="K112" s="7">
        <v>134301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f>2230378+57350950</f>
        <v>59581328</v>
      </c>
      <c r="K113" s="7">
        <v>57847506</v>
      </c>
    </row>
    <row r="114" spans="1:11" ht="12.75">
      <c r="A114" s="213" t="s">
        <v>25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52">
        <f>J69+J86+J90+J100+J113</f>
        <v>548897927</v>
      </c>
      <c r="K114" s="52">
        <f>K69+K86+K90+K100+K113</f>
        <v>571096793</v>
      </c>
    </row>
    <row r="115" spans="1:11" ht="12.75">
      <c r="A115" s="240" t="s">
        <v>57</v>
      </c>
      <c r="B115" s="241"/>
      <c r="C115" s="241"/>
      <c r="D115" s="241"/>
      <c r="E115" s="241"/>
      <c r="F115" s="241"/>
      <c r="G115" s="241"/>
      <c r="H115" s="242"/>
      <c r="I115" s="2">
        <v>108</v>
      </c>
      <c r="J115" s="8">
        <v>0</v>
      </c>
      <c r="K115" s="8">
        <v>0</v>
      </c>
    </row>
    <row r="116" spans="1:11" ht="12.75">
      <c r="A116" s="232" t="s">
        <v>308</v>
      </c>
      <c r="B116" s="243"/>
      <c r="C116" s="243"/>
      <c r="D116" s="243"/>
      <c r="E116" s="243"/>
      <c r="F116" s="243"/>
      <c r="G116" s="243"/>
      <c r="H116" s="243"/>
      <c r="I116" s="244"/>
      <c r="J116" s="244"/>
      <c r="K116" s="245"/>
    </row>
    <row r="117" spans="1:11" ht="12.75">
      <c r="A117" s="210" t="s">
        <v>186</v>
      </c>
      <c r="B117" s="211"/>
      <c r="C117" s="211"/>
      <c r="D117" s="211"/>
      <c r="E117" s="211"/>
      <c r="F117" s="211"/>
      <c r="G117" s="211"/>
      <c r="H117" s="211"/>
      <c r="I117" s="246"/>
      <c r="J117" s="246"/>
      <c r="K117" s="247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35" t="s">
        <v>9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/>
      <c r="K119" s="8"/>
    </row>
    <row r="120" spans="1:11" ht="12.75">
      <c r="A120" s="248" t="s">
        <v>309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</sheetData>
  <sheetProtection/>
  <mergeCells count="121">
    <mergeCell ref="A55:H55"/>
    <mergeCell ref="A111:H111"/>
    <mergeCell ref="A112:H112"/>
    <mergeCell ref="A105:H105"/>
    <mergeCell ref="A106:H106"/>
    <mergeCell ref="A97:H97"/>
    <mergeCell ref="A98:H98"/>
    <mergeCell ref="A99:H99"/>
    <mergeCell ref="A100:H100"/>
    <mergeCell ref="A109:H109"/>
    <mergeCell ref="A110:H110"/>
    <mergeCell ref="A101:H101"/>
    <mergeCell ref="A102:H102"/>
    <mergeCell ref="A103:H103"/>
    <mergeCell ref="A104:H104"/>
    <mergeCell ref="A108:H108"/>
    <mergeCell ref="A121:K121"/>
    <mergeCell ref="A115:H115"/>
    <mergeCell ref="A116:K116"/>
    <mergeCell ref="A117:K117"/>
    <mergeCell ref="A118:H118"/>
    <mergeCell ref="A120:K120"/>
    <mergeCell ref="A113:H113"/>
    <mergeCell ref="A114:H114"/>
    <mergeCell ref="A119:H119"/>
    <mergeCell ref="A89:H89"/>
    <mergeCell ref="A90:H90"/>
    <mergeCell ref="A91:H91"/>
    <mergeCell ref="A92:H92"/>
    <mergeCell ref="A107:H107"/>
    <mergeCell ref="A94:H94"/>
    <mergeCell ref="A95:H95"/>
    <mergeCell ref="A74:H74"/>
    <mergeCell ref="A75:H75"/>
    <mergeCell ref="A76:H76"/>
    <mergeCell ref="A84:H84"/>
    <mergeCell ref="A93:H93"/>
    <mergeCell ref="A85:H85"/>
    <mergeCell ref="A86:H86"/>
    <mergeCell ref="A87:H87"/>
    <mergeCell ref="A88:H88"/>
    <mergeCell ref="A96:H96"/>
    <mergeCell ref="A72:H72"/>
    <mergeCell ref="A65:H65"/>
    <mergeCell ref="A66:H66"/>
    <mergeCell ref="A67:H67"/>
    <mergeCell ref="A68:K68"/>
    <mergeCell ref="A77:H77"/>
    <mergeCell ref="A69:H69"/>
    <mergeCell ref="A70:H70"/>
    <mergeCell ref="A71:H71"/>
    <mergeCell ref="A64:H64"/>
    <mergeCell ref="A57:H57"/>
    <mergeCell ref="A58:H58"/>
    <mergeCell ref="A59:H59"/>
    <mergeCell ref="A60:H60"/>
    <mergeCell ref="A61:H61"/>
    <mergeCell ref="A62:H62"/>
    <mergeCell ref="A54:H54"/>
    <mergeCell ref="A56:H56"/>
    <mergeCell ref="A81:H81"/>
    <mergeCell ref="A82:H82"/>
    <mergeCell ref="A83:H83"/>
    <mergeCell ref="A78:H78"/>
    <mergeCell ref="A79:H79"/>
    <mergeCell ref="A80:H80"/>
    <mergeCell ref="A73:H73"/>
    <mergeCell ref="A63:H63"/>
    <mergeCell ref="A35:H35"/>
    <mergeCell ref="A36:H36"/>
    <mergeCell ref="A49:H49"/>
    <mergeCell ref="A50:H50"/>
    <mergeCell ref="A51:H51"/>
    <mergeCell ref="A44:H44"/>
    <mergeCell ref="A52:H52"/>
    <mergeCell ref="A53:H53"/>
    <mergeCell ref="A45:H45"/>
    <mergeCell ref="A46:H46"/>
    <mergeCell ref="A47:H47"/>
    <mergeCell ref="A48:H48"/>
    <mergeCell ref="A32:H32"/>
    <mergeCell ref="A25:H25"/>
    <mergeCell ref="A26:H26"/>
    <mergeCell ref="A27:H27"/>
    <mergeCell ref="A28:H28"/>
    <mergeCell ref="A37:H37"/>
    <mergeCell ref="A29:H29"/>
    <mergeCell ref="A30:H30"/>
    <mergeCell ref="A31:H31"/>
    <mergeCell ref="A34:H34"/>
    <mergeCell ref="A23:H23"/>
    <mergeCell ref="A24:H24"/>
    <mergeCell ref="A17:H17"/>
    <mergeCell ref="A18:H18"/>
    <mergeCell ref="A19:H19"/>
    <mergeCell ref="A20:H20"/>
    <mergeCell ref="A21:H21"/>
    <mergeCell ref="A22:H22"/>
    <mergeCell ref="A14:H14"/>
    <mergeCell ref="A15:H15"/>
    <mergeCell ref="A16:H16"/>
    <mergeCell ref="A41:H41"/>
    <mergeCell ref="A42:H42"/>
    <mergeCell ref="A43:H43"/>
    <mergeCell ref="A38:H38"/>
    <mergeCell ref="A39:H39"/>
    <mergeCell ref="A40:H40"/>
    <mergeCell ref="A33:H33"/>
    <mergeCell ref="A1:K1"/>
    <mergeCell ref="A2:K2"/>
    <mergeCell ref="A3:K3"/>
    <mergeCell ref="A4:H4"/>
    <mergeCell ref="A9:H9"/>
    <mergeCell ref="A10:H10"/>
    <mergeCell ref="A11:H11"/>
    <mergeCell ref="A12:H12"/>
    <mergeCell ref="A13:H13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P14" sqref="P14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16" t="s">
        <v>154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2.75" customHeight="1">
      <c r="A2" s="253" t="s">
        <v>341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50" t="s">
        <v>334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7" t="s">
        <v>278</v>
      </c>
      <c r="J4" s="252" t="s">
        <v>317</v>
      </c>
      <c r="K4" s="252"/>
      <c r="L4" s="252" t="s">
        <v>318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7"/>
      <c r="J5" s="59" t="s">
        <v>312</v>
      </c>
      <c r="K5" s="59" t="s">
        <v>313</v>
      </c>
      <c r="L5" s="59" t="s">
        <v>312</v>
      </c>
      <c r="M5" s="59" t="s">
        <v>313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0" t="s">
        <v>26</v>
      </c>
      <c r="B7" s="211"/>
      <c r="C7" s="211"/>
      <c r="D7" s="211"/>
      <c r="E7" s="211"/>
      <c r="F7" s="211"/>
      <c r="G7" s="211"/>
      <c r="H7" s="212"/>
      <c r="I7" s="3">
        <v>111</v>
      </c>
      <c r="J7" s="53">
        <f>SUM(J8:J9)</f>
        <v>80731239</v>
      </c>
      <c r="K7" s="53">
        <f>SUM(K8:K9)</f>
        <v>50054609</v>
      </c>
      <c r="L7" s="53">
        <f>SUM(L8:L9)</f>
        <v>81350304</v>
      </c>
      <c r="M7" s="53">
        <f>SUM(M8:M9)</f>
        <v>49717888</v>
      </c>
    </row>
    <row r="8" spans="1:13" ht="12.75">
      <c r="A8" s="213" t="s">
        <v>152</v>
      </c>
      <c r="B8" s="214"/>
      <c r="C8" s="214"/>
      <c r="D8" s="214"/>
      <c r="E8" s="214"/>
      <c r="F8" s="214"/>
      <c r="G8" s="214"/>
      <c r="H8" s="215"/>
      <c r="I8" s="1">
        <v>112</v>
      </c>
      <c r="J8" s="7">
        <v>71904810</v>
      </c>
      <c r="K8" s="7">
        <f>+J8-26968467</f>
        <v>44936343</v>
      </c>
      <c r="L8" s="7">
        <v>73139883</v>
      </c>
      <c r="M8" s="7">
        <f>+L8-28018918</f>
        <v>45120965</v>
      </c>
    </row>
    <row r="9" spans="1:13" ht="12.75">
      <c r="A9" s="213" t="s">
        <v>103</v>
      </c>
      <c r="B9" s="214"/>
      <c r="C9" s="214"/>
      <c r="D9" s="214"/>
      <c r="E9" s="214"/>
      <c r="F9" s="214"/>
      <c r="G9" s="214"/>
      <c r="H9" s="215"/>
      <c r="I9" s="1">
        <v>113</v>
      </c>
      <c r="J9" s="7">
        <v>8826429</v>
      </c>
      <c r="K9" s="7">
        <f>+J9-3708163</f>
        <v>5118266</v>
      </c>
      <c r="L9" s="7">
        <v>8210421</v>
      </c>
      <c r="M9" s="7">
        <f>+L9-3613498</f>
        <v>4596923</v>
      </c>
    </row>
    <row r="10" spans="1:13" ht="12.75">
      <c r="A10" s="213" t="s">
        <v>12</v>
      </c>
      <c r="B10" s="214"/>
      <c r="C10" s="214"/>
      <c r="D10" s="214"/>
      <c r="E10" s="214"/>
      <c r="F10" s="214"/>
      <c r="G10" s="214"/>
      <c r="H10" s="215"/>
      <c r="I10" s="1">
        <v>114</v>
      </c>
      <c r="J10" s="52">
        <f>J11+J12+J16+J20+J21+J22+J25+J26</f>
        <v>76342468</v>
      </c>
      <c r="K10" s="52">
        <f>K11+K12+K16+K20+K21+K22+K25+K26</f>
        <v>41693495</v>
      </c>
      <c r="L10" s="52">
        <f>L11+L12+L16+L20+L21+L22+L25+L26</f>
        <v>77043331</v>
      </c>
      <c r="M10" s="52">
        <f>M11+M12+M16+M20+M21+M22+M25+M26</f>
        <v>43938634</v>
      </c>
    </row>
    <row r="11" spans="1:13" ht="12.75">
      <c r="A11" s="213" t="s">
        <v>104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13" t="s">
        <v>22</v>
      </c>
      <c r="B12" s="214"/>
      <c r="C12" s="214"/>
      <c r="D12" s="214"/>
      <c r="E12" s="214"/>
      <c r="F12" s="214"/>
      <c r="G12" s="214"/>
      <c r="H12" s="215"/>
      <c r="I12" s="1">
        <v>116</v>
      </c>
      <c r="J12" s="52">
        <f>SUM(J13:J15)</f>
        <v>20805115</v>
      </c>
      <c r="K12" s="52">
        <f>SUM(K13:K15)</f>
        <v>12091529</v>
      </c>
      <c r="L12" s="52">
        <f>SUM(L13:L15)</f>
        <v>16489022</v>
      </c>
      <c r="M12" s="52">
        <f>SUM(M13:M15)</f>
        <v>11609138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6708047</v>
      </c>
      <c r="K13" s="7">
        <f>+J13-3312736</f>
        <v>3395311</v>
      </c>
      <c r="L13" s="7">
        <v>4712079</v>
      </c>
      <c r="M13" s="7">
        <f>+L13-1332174</f>
        <v>3379905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35974</v>
      </c>
      <c r="K14" s="7">
        <f>+J14-6660</f>
        <v>29314</v>
      </c>
      <c r="L14" s="7">
        <v>20815</v>
      </c>
      <c r="M14" s="7">
        <f>+L14-8765</f>
        <v>12050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14061094</v>
      </c>
      <c r="K15" s="7">
        <f>+J15-5394190</f>
        <v>8666904</v>
      </c>
      <c r="L15" s="7">
        <v>11756128</v>
      </c>
      <c r="M15" s="7">
        <f>+L15-3538945</f>
        <v>8217183</v>
      </c>
    </row>
    <row r="16" spans="1:13" ht="12.75">
      <c r="A16" s="213" t="s">
        <v>23</v>
      </c>
      <c r="B16" s="214"/>
      <c r="C16" s="214"/>
      <c r="D16" s="214"/>
      <c r="E16" s="214"/>
      <c r="F16" s="214"/>
      <c r="G16" s="214"/>
      <c r="H16" s="215"/>
      <c r="I16" s="1">
        <v>120</v>
      </c>
      <c r="J16" s="52">
        <f>SUM(J17:J19)</f>
        <v>21683575</v>
      </c>
      <c r="K16" s="52">
        <f>SUM(K17:K19)</f>
        <v>11451844</v>
      </c>
      <c r="L16" s="52">
        <f>SUM(L17:L19)</f>
        <v>24458664</v>
      </c>
      <c r="M16" s="52">
        <f>SUM(M17:M19)</f>
        <v>12644236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13163499</v>
      </c>
      <c r="K17" s="7">
        <f>+J17-6199002</f>
        <v>6964497</v>
      </c>
      <c r="L17" s="7">
        <v>14684476</v>
      </c>
      <c r="M17" s="7">
        <f>+L17-7109797</f>
        <v>7574679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5449341</v>
      </c>
      <c r="K18" s="7">
        <f>+J18-2529508</f>
        <v>2919833</v>
      </c>
      <c r="L18" s="7">
        <v>6536615</v>
      </c>
      <c r="M18" s="7">
        <f>+L18-3141673</f>
        <v>3394942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3070735</v>
      </c>
      <c r="K19" s="7">
        <f>+J19-1503221</f>
        <v>1567514</v>
      </c>
      <c r="L19" s="7">
        <v>3237573</v>
      </c>
      <c r="M19" s="7">
        <f>+L19-1562958</f>
        <v>1674615</v>
      </c>
    </row>
    <row r="20" spans="1:13" ht="12.75">
      <c r="A20" s="213" t="s">
        <v>105</v>
      </c>
      <c r="B20" s="214"/>
      <c r="C20" s="214"/>
      <c r="D20" s="214"/>
      <c r="E20" s="214"/>
      <c r="F20" s="214"/>
      <c r="G20" s="214"/>
      <c r="H20" s="215"/>
      <c r="I20" s="1">
        <v>124</v>
      </c>
      <c r="J20" s="7">
        <v>25325792</v>
      </c>
      <c r="K20" s="7">
        <f>+J20-12399301</f>
        <v>12926491</v>
      </c>
      <c r="L20" s="7">
        <v>28322460</v>
      </c>
      <c r="M20" s="7">
        <f>+L20-14092186</f>
        <v>14230274</v>
      </c>
    </row>
    <row r="21" spans="1:13" ht="12.75">
      <c r="A21" s="213" t="s">
        <v>106</v>
      </c>
      <c r="B21" s="214"/>
      <c r="C21" s="214"/>
      <c r="D21" s="214"/>
      <c r="E21" s="214"/>
      <c r="F21" s="214"/>
      <c r="G21" s="214"/>
      <c r="H21" s="215"/>
      <c r="I21" s="1">
        <v>125</v>
      </c>
      <c r="J21" s="7">
        <v>7710070</v>
      </c>
      <c r="K21" s="7">
        <f>+J21-3149135</f>
        <v>4560935</v>
      </c>
      <c r="L21" s="7">
        <v>7202621</v>
      </c>
      <c r="M21" s="7">
        <f>+L21-2177236</f>
        <v>5025385</v>
      </c>
    </row>
    <row r="22" spans="1:13" ht="12.75">
      <c r="A22" s="213" t="s">
        <v>24</v>
      </c>
      <c r="B22" s="214"/>
      <c r="C22" s="214"/>
      <c r="D22" s="214"/>
      <c r="E22" s="214"/>
      <c r="F22" s="214"/>
      <c r="G22" s="214"/>
      <c r="H22" s="215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3" t="s">
        <v>107</v>
      </c>
      <c r="B25" s="214"/>
      <c r="C25" s="214"/>
      <c r="D25" s="214"/>
      <c r="E25" s="214"/>
      <c r="F25" s="214"/>
      <c r="G25" s="214"/>
      <c r="H25" s="215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3" t="s">
        <v>50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>
        <v>817916</v>
      </c>
      <c r="K26" s="7">
        <f>+J26-155220</f>
        <v>662696</v>
      </c>
      <c r="L26" s="7">
        <v>570564</v>
      </c>
      <c r="M26" s="7">
        <f>+L26-140963</f>
        <v>429601</v>
      </c>
    </row>
    <row r="27" spans="1:13" ht="12.75">
      <c r="A27" s="213" t="s">
        <v>213</v>
      </c>
      <c r="B27" s="214"/>
      <c r="C27" s="214"/>
      <c r="D27" s="214"/>
      <c r="E27" s="214"/>
      <c r="F27" s="214"/>
      <c r="G27" s="214"/>
      <c r="H27" s="215"/>
      <c r="I27" s="1">
        <v>131</v>
      </c>
      <c r="J27" s="52">
        <f>SUM(J28:J32)</f>
        <v>2318750</v>
      </c>
      <c r="K27" s="52">
        <f>SUM(K28:K32)</f>
        <v>2190311</v>
      </c>
      <c r="L27" s="52">
        <f>SUM(L28:L32)</f>
        <v>3299216</v>
      </c>
      <c r="M27" s="52">
        <f>SUM(M28:M32)</f>
        <v>2770791</v>
      </c>
    </row>
    <row r="28" spans="1:13" ht="29.25" customHeight="1">
      <c r="A28" s="213" t="s">
        <v>227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7" customHeight="1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133</v>
      </c>
      <c r="J29" s="7">
        <v>2318750</v>
      </c>
      <c r="K29" s="7">
        <f>+J29-128439</f>
        <v>2190311</v>
      </c>
      <c r="L29" s="7">
        <v>3299216</v>
      </c>
      <c r="M29" s="7">
        <f>+L29-528425</f>
        <v>2770791</v>
      </c>
    </row>
    <row r="30" spans="1:13" ht="12.75">
      <c r="A30" s="213" t="s">
        <v>139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>
        <v>0</v>
      </c>
      <c r="K30" s="7">
        <v>0</v>
      </c>
      <c r="L30" s="7">
        <v>0</v>
      </c>
      <c r="M30" s="7">
        <f>+L30-0</f>
        <v>0</v>
      </c>
    </row>
    <row r="31" spans="1:13" ht="12.75">
      <c r="A31" s="213" t="s">
        <v>223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3" t="s">
        <v>140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13" t="s">
        <v>214</v>
      </c>
      <c r="B33" s="214"/>
      <c r="C33" s="214"/>
      <c r="D33" s="214"/>
      <c r="E33" s="214"/>
      <c r="F33" s="214"/>
      <c r="G33" s="214"/>
      <c r="H33" s="215"/>
      <c r="I33" s="1">
        <v>137</v>
      </c>
      <c r="J33" s="52">
        <f>SUM(J34:J37)</f>
        <v>932416</v>
      </c>
      <c r="K33" s="52">
        <f>SUM(K34:K37)</f>
        <v>737844</v>
      </c>
      <c r="L33" s="52">
        <f>SUM(L34:L37)</f>
        <v>2959837</v>
      </c>
      <c r="M33" s="52">
        <f>SUM(M34:M37)</f>
        <v>2852004</v>
      </c>
    </row>
    <row r="34" spans="1:13" ht="14.25" customHeight="1">
      <c r="A34" s="213" t="s">
        <v>66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6.25" customHeight="1">
      <c r="A35" s="213" t="s">
        <v>65</v>
      </c>
      <c r="B35" s="214"/>
      <c r="C35" s="214"/>
      <c r="D35" s="214"/>
      <c r="E35" s="214"/>
      <c r="F35" s="214"/>
      <c r="G35" s="214"/>
      <c r="H35" s="215"/>
      <c r="I35" s="1">
        <v>139</v>
      </c>
      <c r="J35" s="7">
        <v>932416</v>
      </c>
      <c r="K35" s="7">
        <f>+J35-194572</f>
        <v>737844</v>
      </c>
      <c r="L35" s="7">
        <v>2959837</v>
      </c>
      <c r="M35" s="7">
        <f>+L35-107833</f>
        <v>2852004</v>
      </c>
    </row>
    <row r="36" spans="1:13" ht="12.75">
      <c r="A36" s="213" t="s">
        <v>224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>
        <v>0</v>
      </c>
      <c r="K36" s="7">
        <v>0</v>
      </c>
      <c r="L36" s="7">
        <v>0</v>
      </c>
      <c r="M36" s="7">
        <f>+L36-0</f>
        <v>0</v>
      </c>
    </row>
    <row r="37" spans="1:13" ht="12.75">
      <c r="A37" s="213" t="s">
        <v>67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3" t="s">
        <v>195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3" t="s">
        <v>196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3" t="s">
        <v>225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3" t="s">
        <v>226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3" t="s">
        <v>215</v>
      </c>
      <c r="B42" s="214"/>
      <c r="C42" s="214"/>
      <c r="D42" s="214"/>
      <c r="E42" s="214"/>
      <c r="F42" s="214"/>
      <c r="G42" s="214"/>
      <c r="H42" s="215"/>
      <c r="I42" s="1">
        <v>146</v>
      </c>
      <c r="J42" s="52">
        <f>J7+J27+J38+J40</f>
        <v>83049989</v>
      </c>
      <c r="K42" s="52">
        <f>K7+K27+K38+K40</f>
        <v>52244920</v>
      </c>
      <c r="L42" s="52">
        <f>L7+L27+L38+L40</f>
        <v>84649520</v>
      </c>
      <c r="M42" s="52">
        <f>M7+M27+M38+M40</f>
        <v>52488679</v>
      </c>
    </row>
    <row r="43" spans="1:13" ht="12.75">
      <c r="A43" s="213" t="s">
        <v>216</v>
      </c>
      <c r="B43" s="214"/>
      <c r="C43" s="214"/>
      <c r="D43" s="214"/>
      <c r="E43" s="214"/>
      <c r="F43" s="214"/>
      <c r="G43" s="214"/>
      <c r="H43" s="215"/>
      <c r="I43" s="1">
        <v>147</v>
      </c>
      <c r="J43" s="52">
        <f>J10+J33+J39+J41</f>
        <v>77274884</v>
      </c>
      <c r="K43" s="52">
        <f>K10+K33+K39+K41</f>
        <v>42431339</v>
      </c>
      <c r="L43" s="52">
        <f>L10+L33+L39+L41</f>
        <v>80003168</v>
      </c>
      <c r="M43" s="52">
        <f>M10+M33+M39+M41</f>
        <v>46790638</v>
      </c>
    </row>
    <row r="44" spans="1:13" ht="12.75">
      <c r="A44" s="213" t="s">
        <v>236</v>
      </c>
      <c r="B44" s="214"/>
      <c r="C44" s="214"/>
      <c r="D44" s="214"/>
      <c r="E44" s="214"/>
      <c r="F44" s="214"/>
      <c r="G44" s="214"/>
      <c r="H44" s="215"/>
      <c r="I44" s="1">
        <v>148</v>
      </c>
      <c r="J44" s="52">
        <f>J42-J43</f>
        <v>5775105</v>
      </c>
      <c r="K44" s="52">
        <f>K42-K43</f>
        <v>9813581</v>
      </c>
      <c r="L44" s="52">
        <f>L42-L43</f>
        <v>4646352</v>
      </c>
      <c r="M44" s="52">
        <f>M42-M43</f>
        <v>5698041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2">
        <f>IF(J42&gt;J43,J42-J43,0)</f>
        <v>5775105</v>
      </c>
      <c r="K45" s="52">
        <f>IF(K42&gt;K43,K42-K43,0)</f>
        <v>9813581</v>
      </c>
      <c r="L45" s="52">
        <f>IF(L42&gt;L43,L42-L43,0)</f>
        <v>4646352</v>
      </c>
      <c r="M45" s="52">
        <f>IF(M42&gt;M43,M42-M43,0)</f>
        <v>5698041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13" t="s">
        <v>217</v>
      </c>
      <c r="B47" s="214"/>
      <c r="C47" s="214"/>
      <c r="D47" s="214"/>
      <c r="E47" s="214"/>
      <c r="F47" s="214"/>
      <c r="G47" s="214"/>
      <c r="H47" s="215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13" t="s">
        <v>237</v>
      </c>
      <c r="B48" s="214"/>
      <c r="C48" s="214"/>
      <c r="D48" s="214"/>
      <c r="E48" s="214"/>
      <c r="F48" s="214"/>
      <c r="G48" s="214"/>
      <c r="H48" s="215"/>
      <c r="I48" s="1">
        <v>152</v>
      </c>
      <c r="J48" s="52">
        <f>J44-J47</f>
        <v>5775105</v>
      </c>
      <c r="K48" s="52">
        <f>K44-K47</f>
        <v>9813581</v>
      </c>
      <c r="L48" s="52">
        <f>L44-L47</f>
        <v>4646352</v>
      </c>
      <c r="M48" s="52">
        <f>M44-M47</f>
        <v>5698041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2">
        <f>IF(J48&gt;0,J48,0)</f>
        <v>5775105</v>
      </c>
      <c r="K49" s="52">
        <f>IF(K48&gt;0,K48,0)</f>
        <v>9813581</v>
      </c>
      <c r="L49" s="52">
        <f>IF(L48&gt;0,L48,0)</f>
        <v>4646352</v>
      </c>
      <c r="M49" s="52">
        <f>IF(M48&gt;0,M48,0)</f>
        <v>5698041</v>
      </c>
    </row>
    <row r="50" spans="1:13" ht="12.75">
      <c r="A50" s="265" t="s">
        <v>220</v>
      </c>
      <c r="B50" s="266"/>
      <c r="C50" s="266"/>
      <c r="D50" s="266"/>
      <c r="E50" s="266"/>
      <c r="F50" s="266"/>
      <c r="G50" s="266"/>
      <c r="H50" s="267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32" t="s">
        <v>310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68"/>
      <c r="L51" s="243"/>
      <c r="M51" s="243"/>
    </row>
    <row r="52" spans="1:13" ht="12.75" customHeight="1">
      <c r="A52" s="210" t="s">
        <v>187</v>
      </c>
      <c r="B52" s="211"/>
      <c r="C52" s="211"/>
      <c r="D52" s="211"/>
      <c r="E52" s="211"/>
      <c r="F52" s="211"/>
      <c r="G52" s="211"/>
      <c r="H52" s="211"/>
      <c r="I52" s="54"/>
      <c r="J52" s="54"/>
      <c r="K52" s="54"/>
      <c r="L52" s="54"/>
      <c r="M52" s="61"/>
    </row>
    <row r="53" spans="1:13" ht="12.75">
      <c r="A53" s="262" t="s">
        <v>234</v>
      </c>
      <c r="B53" s="263"/>
      <c r="C53" s="269"/>
      <c r="D53" s="269"/>
      <c r="E53" s="269"/>
      <c r="F53" s="269"/>
      <c r="G53" s="269"/>
      <c r="H53" s="270"/>
      <c r="I53" s="136">
        <v>155</v>
      </c>
      <c r="J53" s="132"/>
      <c r="K53" s="7"/>
      <c r="L53" s="7"/>
      <c r="M53" s="7"/>
    </row>
    <row r="54" spans="1:13" ht="12.75">
      <c r="A54" s="262" t="s">
        <v>235</v>
      </c>
      <c r="B54" s="263"/>
      <c r="C54" s="263"/>
      <c r="D54" s="263"/>
      <c r="E54" s="263"/>
      <c r="F54" s="263"/>
      <c r="G54" s="263"/>
      <c r="H54" s="264"/>
      <c r="I54" s="1">
        <v>156</v>
      </c>
      <c r="J54" s="8"/>
      <c r="K54" s="8"/>
      <c r="L54" s="8"/>
      <c r="M54" s="8"/>
    </row>
    <row r="55" spans="1:13" ht="24" customHeight="1">
      <c r="A55" s="232" t="s">
        <v>189</v>
      </c>
      <c r="B55" s="243"/>
      <c r="C55" s="243"/>
      <c r="D55" s="243"/>
      <c r="E55" s="243"/>
      <c r="F55" s="243"/>
      <c r="G55" s="243"/>
      <c r="H55" s="243"/>
      <c r="I55" s="128"/>
      <c r="J55" s="128"/>
      <c r="K55" s="128"/>
      <c r="L55" s="128"/>
      <c r="M55" s="128"/>
    </row>
    <row r="56" spans="1:13" ht="12.75">
      <c r="A56" s="210" t="s">
        <v>204</v>
      </c>
      <c r="B56" s="211"/>
      <c r="C56" s="211"/>
      <c r="D56" s="211"/>
      <c r="E56" s="211"/>
      <c r="F56" s="211"/>
      <c r="G56" s="211"/>
      <c r="H56" s="212"/>
      <c r="I56" s="9">
        <v>157</v>
      </c>
      <c r="J56" s="6">
        <f>+J48</f>
        <v>5775105</v>
      </c>
      <c r="K56" s="6">
        <f>+K48</f>
        <v>9813581</v>
      </c>
      <c r="L56" s="6">
        <f>+L48</f>
        <v>4646352</v>
      </c>
      <c r="M56" s="6">
        <f>+M48</f>
        <v>5698041</v>
      </c>
    </row>
    <row r="57" spans="1:13" ht="12.75">
      <c r="A57" s="213" t="s">
        <v>221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13" t="s">
        <v>228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3" t="s">
        <v>229</v>
      </c>
      <c r="B59" s="214"/>
      <c r="C59" s="214"/>
      <c r="D59" s="214"/>
      <c r="E59" s="214"/>
      <c r="F59" s="214"/>
      <c r="G59" s="214"/>
      <c r="H59" s="215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3" t="s">
        <v>45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3" t="s">
        <v>230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3" t="s">
        <v>231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3" t="s">
        <v>232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3" t="s">
        <v>233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3" t="s">
        <v>222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3" t="s">
        <v>193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13" t="s">
        <v>194</v>
      </c>
      <c r="B67" s="214"/>
      <c r="C67" s="214"/>
      <c r="D67" s="214"/>
      <c r="E67" s="214"/>
      <c r="F67" s="214"/>
      <c r="G67" s="214"/>
      <c r="H67" s="215"/>
      <c r="I67" s="1">
        <v>168</v>
      </c>
      <c r="J67" s="60">
        <f>J56+J66</f>
        <v>5775105</v>
      </c>
      <c r="K67" s="60">
        <f>K56+K66</f>
        <v>9813581</v>
      </c>
      <c r="L67" s="60">
        <f>L56+L66</f>
        <v>4646352</v>
      </c>
      <c r="M67" s="60">
        <f>M56+M66</f>
        <v>5698041</v>
      </c>
    </row>
    <row r="68" spans="1:13" ht="12.75" customHeight="1">
      <c r="A68" s="257" t="s">
        <v>311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1"/>
      <c r="L69" s="260"/>
      <c r="M69" s="260"/>
    </row>
    <row r="70" spans="1:13" ht="12.75">
      <c r="A70" s="262" t="s">
        <v>234</v>
      </c>
      <c r="B70" s="263"/>
      <c r="C70" s="263"/>
      <c r="D70" s="263"/>
      <c r="E70" s="263"/>
      <c r="F70" s="263"/>
      <c r="G70" s="263"/>
      <c r="H70" s="264"/>
      <c r="I70" s="1">
        <v>169</v>
      </c>
      <c r="J70" s="7"/>
      <c r="K70" s="7"/>
      <c r="L70" s="7"/>
      <c r="M70" s="7"/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sheetProtection/>
  <mergeCells count="73">
    <mergeCell ref="A64:H64"/>
    <mergeCell ref="A70:H70"/>
    <mergeCell ref="A58:H58"/>
    <mergeCell ref="A59:H59"/>
    <mergeCell ref="A60:H60"/>
    <mergeCell ref="A61:H61"/>
    <mergeCell ref="A56:H56"/>
    <mergeCell ref="A57:H57"/>
    <mergeCell ref="A50:H50"/>
    <mergeCell ref="A51:M51"/>
    <mergeCell ref="A52:H52"/>
    <mergeCell ref="A53:H53"/>
    <mergeCell ref="A55:H55"/>
    <mergeCell ref="A47:H47"/>
    <mergeCell ref="A48:H48"/>
    <mergeCell ref="A49:H49"/>
    <mergeCell ref="A42:H42"/>
    <mergeCell ref="A43:H43"/>
    <mergeCell ref="A54:H54"/>
    <mergeCell ref="A45:H45"/>
    <mergeCell ref="A44:H44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46:H46"/>
    <mergeCell ref="A38:H38"/>
    <mergeCell ref="A39:H39"/>
    <mergeCell ref="A40:H40"/>
    <mergeCell ref="A41:H41"/>
    <mergeCell ref="A2:M2"/>
    <mergeCell ref="A37:H37"/>
    <mergeCell ref="A30:H30"/>
    <mergeCell ref="A31:H31"/>
    <mergeCell ref="A32:H32"/>
    <mergeCell ref="A33:H33"/>
    <mergeCell ref="A36:H36"/>
    <mergeCell ref="A22:H22"/>
    <mergeCell ref="A23:H23"/>
    <mergeCell ref="A24:H24"/>
    <mergeCell ref="A25:H25"/>
    <mergeCell ref="A27:H27"/>
    <mergeCell ref="A16:H16"/>
    <mergeCell ref="A34:H34"/>
    <mergeCell ref="A28:H28"/>
    <mergeCell ref="A29:H29"/>
    <mergeCell ref="A26:H26"/>
    <mergeCell ref="A35:H35"/>
    <mergeCell ref="A11:H11"/>
    <mergeCell ref="A12:H12"/>
    <mergeCell ref="A13:H13"/>
    <mergeCell ref="A17:H17"/>
    <mergeCell ref="A20:H20"/>
    <mergeCell ref="A21:H21"/>
    <mergeCell ref="A14:H14"/>
    <mergeCell ref="A15:H15"/>
    <mergeCell ref="A18:H18"/>
    <mergeCell ref="A19:H19"/>
    <mergeCell ref="A3:M3"/>
    <mergeCell ref="A4:H4"/>
    <mergeCell ref="A6:H6"/>
    <mergeCell ref="A7:H7"/>
    <mergeCell ref="A8:H8"/>
    <mergeCell ref="A10:H10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K66:M67 K58:L65 K57:M57 J53:L54 J56:J67 L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8:L9 K42:M46 K30:K32 K23:K25 K16:M16 J10:M10 J48:M50 K33:M33 K27:M27 K22:M22 K12:M12 L13:L15 L17:L21 J7:M7 J12:J46 J8:J9 L23:L26 L28:L32 K28 L34:L41 K34 K36:K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7">
      <selection activeCell="C55" sqref="C55:H55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74" t="s">
        <v>164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7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33.75">
      <c r="A4" s="276" t="s">
        <v>59</v>
      </c>
      <c r="B4" s="276"/>
      <c r="C4" s="276"/>
      <c r="D4" s="276"/>
      <c r="E4" s="276"/>
      <c r="F4" s="276"/>
      <c r="G4" s="276"/>
      <c r="H4" s="276"/>
      <c r="I4" s="65" t="s">
        <v>278</v>
      </c>
      <c r="J4" s="66" t="s">
        <v>317</v>
      </c>
      <c r="K4" s="66" t="s">
        <v>318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7">
        <v>2</v>
      </c>
      <c r="J5" s="68" t="s">
        <v>282</v>
      </c>
      <c r="K5" s="68" t="s">
        <v>283</v>
      </c>
    </row>
    <row r="6" spans="1:11" ht="12.75">
      <c r="A6" s="232" t="s">
        <v>156</v>
      </c>
      <c r="B6" s="243"/>
      <c r="C6" s="243"/>
      <c r="D6" s="243"/>
      <c r="E6" s="243"/>
      <c r="F6" s="243"/>
      <c r="G6" s="243"/>
      <c r="H6" s="243"/>
      <c r="I6" s="278"/>
      <c r="J6" s="278"/>
      <c r="K6" s="279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13" t="s">
        <v>157</v>
      </c>
      <c r="B13" s="214"/>
      <c r="C13" s="214"/>
      <c r="D13" s="214"/>
      <c r="E13" s="214"/>
      <c r="F13" s="214"/>
      <c r="G13" s="214"/>
      <c r="H13" s="214"/>
      <c r="I13" s="1">
        <v>7</v>
      </c>
      <c r="J13" s="63">
        <f>SUM(J7:J12)</f>
        <v>0</v>
      </c>
      <c r="K13" s="52">
        <f>SUM(K7:K12)</f>
        <v>0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13" t="s">
        <v>158</v>
      </c>
      <c r="B18" s="214"/>
      <c r="C18" s="214"/>
      <c r="D18" s="214"/>
      <c r="E18" s="214"/>
      <c r="F18" s="214"/>
      <c r="G18" s="214"/>
      <c r="H18" s="214"/>
      <c r="I18" s="1">
        <v>12</v>
      </c>
      <c r="J18" s="63">
        <f>SUM(J14:J17)</f>
        <v>0</v>
      </c>
      <c r="K18" s="52">
        <f>SUM(K14:K17)</f>
        <v>0</v>
      </c>
    </row>
    <row r="19" spans="1:11" ht="12.75">
      <c r="A19" s="213" t="s">
        <v>36</v>
      </c>
      <c r="B19" s="214"/>
      <c r="C19" s="214"/>
      <c r="D19" s="214"/>
      <c r="E19" s="214"/>
      <c r="F19" s="214"/>
      <c r="G19" s="214"/>
      <c r="H19" s="214"/>
      <c r="I19" s="1">
        <v>13</v>
      </c>
      <c r="J19" s="63">
        <f>IF(J13&gt;J18,J13-J18,0)</f>
        <v>0</v>
      </c>
      <c r="K19" s="52">
        <f>IF(K13&gt;K18,K13-K18,0)</f>
        <v>0</v>
      </c>
    </row>
    <row r="20" spans="1:11" ht="12.75">
      <c r="A20" s="213" t="s">
        <v>37</v>
      </c>
      <c r="B20" s="214"/>
      <c r="C20" s="214"/>
      <c r="D20" s="214"/>
      <c r="E20" s="214"/>
      <c r="F20" s="214"/>
      <c r="G20" s="214"/>
      <c r="H20" s="214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32" t="s">
        <v>159</v>
      </c>
      <c r="B21" s="243"/>
      <c r="C21" s="243"/>
      <c r="D21" s="243"/>
      <c r="E21" s="243"/>
      <c r="F21" s="243"/>
      <c r="G21" s="243"/>
      <c r="H21" s="243"/>
      <c r="I21" s="278"/>
      <c r="J21" s="278"/>
      <c r="K21" s="279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13" t="s">
        <v>168</v>
      </c>
      <c r="B27" s="214"/>
      <c r="C27" s="214"/>
      <c r="D27" s="214"/>
      <c r="E27" s="214"/>
      <c r="F27" s="214"/>
      <c r="G27" s="214"/>
      <c r="H27" s="214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/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63">
        <f>SUM(J28:J30)</f>
        <v>0</v>
      </c>
      <c r="K31" s="52">
        <f>SUM(K28:K30)</f>
        <v>0</v>
      </c>
    </row>
    <row r="32" spans="1:11" ht="12.75">
      <c r="A32" s="213" t="s">
        <v>38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13" t="s">
        <v>39</v>
      </c>
      <c r="B33" s="214"/>
      <c r="C33" s="214"/>
      <c r="D33" s="214"/>
      <c r="E33" s="214"/>
      <c r="F33" s="214"/>
      <c r="G33" s="214"/>
      <c r="H33" s="214"/>
      <c r="I33" s="1">
        <v>26</v>
      </c>
      <c r="J33" s="63">
        <f>IF(J31&gt;J27,J31-J27,0)</f>
        <v>0</v>
      </c>
      <c r="K33" s="52">
        <f>IF(K31&gt;K27,K31-K27,0)</f>
        <v>0</v>
      </c>
    </row>
    <row r="34" spans="1:11" ht="12.75">
      <c r="A34" s="232" t="s">
        <v>160</v>
      </c>
      <c r="B34" s="243"/>
      <c r="C34" s="243"/>
      <c r="D34" s="243"/>
      <c r="E34" s="243"/>
      <c r="F34" s="243"/>
      <c r="G34" s="243"/>
      <c r="H34" s="243"/>
      <c r="I34" s="278"/>
      <c r="J34" s="278"/>
      <c r="K34" s="279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13" t="s">
        <v>68</v>
      </c>
      <c r="B38" s="214"/>
      <c r="C38" s="214"/>
      <c r="D38" s="214"/>
      <c r="E38" s="214"/>
      <c r="F38" s="214"/>
      <c r="G38" s="214"/>
      <c r="H38" s="214"/>
      <c r="I38" s="1">
        <v>30</v>
      </c>
      <c r="J38" s="63">
        <f>SUM(J35:J37)</f>
        <v>0</v>
      </c>
      <c r="K38" s="52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13" t="s">
        <v>69</v>
      </c>
      <c r="B44" s="214"/>
      <c r="C44" s="214"/>
      <c r="D44" s="214"/>
      <c r="E44" s="214"/>
      <c r="F44" s="214"/>
      <c r="G44" s="214"/>
      <c r="H44" s="214"/>
      <c r="I44" s="1">
        <v>36</v>
      </c>
      <c r="J44" s="63">
        <f>SUM(J39:J43)</f>
        <v>0</v>
      </c>
      <c r="K44" s="52">
        <f>SUM(K39:K43)</f>
        <v>0</v>
      </c>
    </row>
    <row r="45" spans="1:11" ht="12.75">
      <c r="A45" s="213" t="s">
        <v>17</v>
      </c>
      <c r="B45" s="214"/>
      <c r="C45" s="214"/>
      <c r="D45" s="214"/>
      <c r="E45" s="214"/>
      <c r="F45" s="214"/>
      <c r="G45" s="214"/>
      <c r="H45" s="214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13" t="s">
        <v>18</v>
      </c>
      <c r="B46" s="214"/>
      <c r="C46" s="214"/>
      <c r="D46" s="214"/>
      <c r="E46" s="214"/>
      <c r="F46" s="214"/>
      <c r="G46" s="214"/>
      <c r="H46" s="214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/>
      <c r="K49" s="7"/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35" t="s">
        <v>177</v>
      </c>
      <c r="B52" s="236"/>
      <c r="C52" s="236"/>
      <c r="D52" s="236"/>
      <c r="E52" s="236"/>
      <c r="F52" s="236"/>
      <c r="G52" s="236"/>
      <c r="H52" s="236"/>
      <c r="I52" s="4">
        <v>44</v>
      </c>
      <c r="J52" s="64">
        <f>J49+J50-J51</f>
        <v>0</v>
      </c>
      <c r="K52" s="60">
        <f>K49+K50-K51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9:H9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29">
      <selection activeCell="K55" sqref="K55"/>
    </sheetView>
  </sheetViews>
  <sheetFormatPr defaultColWidth="9.140625" defaultRowHeight="12.75"/>
  <cols>
    <col min="1" max="8" width="9.140625" style="51" customWidth="1"/>
    <col min="9" max="9" width="8.57421875" style="51" customWidth="1"/>
    <col min="10" max="10" width="10.00390625" style="5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274" t="s">
        <v>197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1" t="s">
        <v>341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335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23.25">
      <c r="A4" s="276" t="s">
        <v>59</v>
      </c>
      <c r="B4" s="276"/>
      <c r="C4" s="276"/>
      <c r="D4" s="276"/>
      <c r="E4" s="276"/>
      <c r="F4" s="276"/>
      <c r="G4" s="276"/>
      <c r="H4" s="276"/>
      <c r="I4" s="65" t="s">
        <v>278</v>
      </c>
      <c r="J4" s="66" t="s">
        <v>317</v>
      </c>
      <c r="K4" s="66" t="s">
        <v>318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71">
        <v>2</v>
      </c>
      <c r="J5" s="72" t="s">
        <v>282</v>
      </c>
      <c r="K5" s="72" t="s">
        <v>283</v>
      </c>
    </row>
    <row r="6" spans="1:11" ht="12.75">
      <c r="A6" s="232" t="s">
        <v>156</v>
      </c>
      <c r="B6" s="243"/>
      <c r="C6" s="243"/>
      <c r="D6" s="243"/>
      <c r="E6" s="243"/>
      <c r="F6" s="243"/>
      <c r="G6" s="243"/>
      <c r="H6" s="243"/>
      <c r="I6" s="278"/>
      <c r="J6" s="278"/>
      <c r="K6" s="279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7">
        <v>110523850</v>
      </c>
      <c r="K7" s="7">
        <v>110208334</v>
      </c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7">
        <v>0</v>
      </c>
      <c r="K8" s="7">
        <v>0</v>
      </c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7">
        <v>641488</v>
      </c>
      <c r="K9" s="7">
        <v>519738</v>
      </c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7">
        <v>0</v>
      </c>
      <c r="K10" s="7">
        <v>0</v>
      </c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7">
        <v>851039</v>
      </c>
      <c r="K11" s="7">
        <v>1134895</v>
      </c>
    </row>
    <row r="12" spans="1:11" ht="12.75">
      <c r="A12" s="213" t="s">
        <v>198</v>
      </c>
      <c r="B12" s="214"/>
      <c r="C12" s="214"/>
      <c r="D12" s="214"/>
      <c r="E12" s="214"/>
      <c r="F12" s="214"/>
      <c r="G12" s="214"/>
      <c r="H12" s="214"/>
      <c r="I12" s="1">
        <v>6</v>
      </c>
      <c r="J12" s="63">
        <f>SUM(J7:J11)</f>
        <v>112016377</v>
      </c>
      <c r="K12" s="52">
        <f>SUM(K7:K11)</f>
        <v>111862967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7">
        <v>31838442</v>
      </c>
      <c r="K13" s="7">
        <v>21778496</v>
      </c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7">
        <v>22301033</v>
      </c>
      <c r="K14" s="7">
        <v>25461364</v>
      </c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7">
        <v>1365347</v>
      </c>
      <c r="K15" s="7">
        <v>511467</v>
      </c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7">
        <v>303688</v>
      </c>
      <c r="K16" s="7">
        <v>211663</v>
      </c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7">
        <v>11657255</v>
      </c>
      <c r="K17" s="7">
        <v>14311622</v>
      </c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7">
        <v>5280549</v>
      </c>
      <c r="K18" s="7">
        <v>3694902</v>
      </c>
    </row>
    <row r="19" spans="1:11" ht="12.75">
      <c r="A19" s="213" t="s">
        <v>47</v>
      </c>
      <c r="B19" s="214"/>
      <c r="C19" s="214"/>
      <c r="D19" s="214"/>
      <c r="E19" s="214"/>
      <c r="F19" s="214"/>
      <c r="G19" s="214"/>
      <c r="H19" s="214"/>
      <c r="I19" s="1">
        <v>13</v>
      </c>
      <c r="J19" s="63">
        <f>SUM(J13:J18)</f>
        <v>72746314</v>
      </c>
      <c r="K19" s="52">
        <f>SUM(K13:K18)</f>
        <v>65969514</v>
      </c>
    </row>
    <row r="20" spans="1:11" ht="12.75">
      <c r="A20" s="213" t="s">
        <v>108</v>
      </c>
      <c r="B20" s="283"/>
      <c r="C20" s="283"/>
      <c r="D20" s="283"/>
      <c r="E20" s="283"/>
      <c r="F20" s="283"/>
      <c r="G20" s="283"/>
      <c r="H20" s="284"/>
      <c r="I20" s="1">
        <v>14</v>
      </c>
      <c r="J20" s="63">
        <f>IF(J12&gt;J19,J12-J19,0)</f>
        <v>39270063</v>
      </c>
      <c r="K20" s="52">
        <f>IF(K12&gt;K19,K12-K19,0)</f>
        <v>45893453</v>
      </c>
    </row>
    <row r="21" spans="1:11" ht="12.75">
      <c r="A21" s="229" t="s">
        <v>109</v>
      </c>
      <c r="B21" s="285"/>
      <c r="C21" s="285"/>
      <c r="D21" s="285"/>
      <c r="E21" s="285"/>
      <c r="F21" s="285"/>
      <c r="G21" s="285"/>
      <c r="H21" s="286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32" t="s">
        <v>159</v>
      </c>
      <c r="B22" s="243"/>
      <c r="C22" s="243"/>
      <c r="D22" s="243"/>
      <c r="E22" s="243"/>
      <c r="F22" s="243"/>
      <c r="G22" s="243"/>
      <c r="H22" s="243"/>
      <c r="I22" s="278"/>
      <c r="J22" s="278"/>
      <c r="K22" s="287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7">
        <v>7700</v>
      </c>
      <c r="K23" s="7">
        <v>20000</v>
      </c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0</v>
      </c>
      <c r="K24" s="7">
        <v>0</v>
      </c>
    </row>
    <row r="25" spans="1:11" ht="12.75">
      <c r="A25" s="203" t="s">
        <v>319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>
        <v>0</v>
      </c>
      <c r="K25" s="7">
        <v>0</v>
      </c>
    </row>
    <row r="26" spans="1:11" ht="12.75">
      <c r="A26" s="203" t="s">
        <v>320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0</v>
      </c>
      <c r="K26" s="7">
        <v>0</v>
      </c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>
        <v>0</v>
      </c>
      <c r="K27" s="7">
        <v>0</v>
      </c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3">
        <f>SUM(J23:J27)</f>
        <v>7700</v>
      </c>
      <c r="K28" s="52">
        <f>SUM(K23:K27)</f>
        <v>20000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7">
        <v>17708158</v>
      </c>
      <c r="K29" s="7">
        <v>6366832</v>
      </c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0</v>
      </c>
      <c r="K30" s="7">
        <v>0</v>
      </c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>
        <v>0</v>
      </c>
      <c r="K31" s="7">
        <v>0</v>
      </c>
    </row>
    <row r="32" spans="1:11" ht="12.75">
      <c r="A32" s="213" t="s">
        <v>48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3">
        <f>SUM(J29:J31)</f>
        <v>17708158</v>
      </c>
      <c r="K32" s="52">
        <f>SUM(K29:K31)</f>
        <v>6366832</v>
      </c>
    </row>
    <row r="33" spans="1:11" ht="12.75">
      <c r="A33" s="213" t="s">
        <v>110</v>
      </c>
      <c r="B33" s="214"/>
      <c r="C33" s="214"/>
      <c r="D33" s="214"/>
      <c r="E33" s="214"/>
      <c r="F33" s="214"/>
      <c r="G33" s="214"/>
      <c r="H33" s="214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13" t="s">
        <v>111</v>
      </c>
      <c r="B34" s="214"/>
      <c r="C34" s="214"/>
      <c r="D34" s="214"/>
      <c r="E34" s="214"/>
      <c r="F34" s="214"/>
      <c r="G34" s="214"/>
      <c r="H34" s="214"/>
      <c r="I34" s="1">
        <v>27</v>
      </c>
      <c r="J34" s="63">
        <f>IF(J32&gt;J28,J32-J28,0)</f>
        <v>17700458</v>
      </c>
      <c r="K34" s="52">
        <f>IF(K32&gt;K28,K32-K28,0)</f>
        <v>6346832</v>
      </c>
    </row>
    <row r="35" spans="1:11" ht="12.75">
      <c r="A35" s="232" t="s">
        <v>160</v>
      </c>
      <c r="B35" s="243"/>
      <c r="C35" s="243"/>
      <c r="D35" s="243"/>
      <c r="E35" s="243"/>
      <c r="F35" s="243"/>
      <c r="G35" s="243"/>
      <c r="H35" s="243"/>
      <c r="I35" s="278">
        <v>0</v>
      </c>
      <c r="J35" s="278"/>
      <c r="K35" s="287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0</v>
      </c>
      <c r="K36" s="7">
        <v>0</v>
      </c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0</v>
      </c>
      <c r="K37" s="7">
        <v>0</v>
      </c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>
        <v>0</v>
      </c>
      <c r="K38" s="7">
        <v>0</v>
      </c>
    </row>
    <row r="39" spans="1:11" ht="12.75">
      <c r="A39" s="213" t="s">
        <v>49</v>
      </c>
      <c r="B39" s="214"/>
      <c r="C39" s="214"/>
      <c r="D39" s="214"/>
      <c r="E39" s="214"/>
      <c r="F39" s="214"/>
      <c r="G39" s="214"/>
      <c r="H39" s="214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7">
        <v>4320081</v>
      </c>
      <c r="K40" s="7">
        <v>1211031</v>
      </c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7">
        <v>0</v>
      </c>
      <c r="K41" s="7">
        <v>0</v>
      </c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7">
        <v>850847</v>
      </c>
      <c r="K42" s="7">
        <v>850847</v>
      </c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7">
        <v>0</v>
      </c>
      <c r="K43" s="7">
        <v>0</v>
      </c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7">
        <v>0</v>
      </c>
      <c r="K44" s="7">
        <v>0</v>
      </c>
    </row>
    <row r="45" spans="1:11" ht="12.75">
      <c r="A45" s="213" t="s">
        <v>148</v>
      </c>
      <c r="B45" s="214"/>
      <c r="C45" s="214"/>
      <c r="D45" s="214"/>
      <c r="E45" s="214"/>
      <c r="F45" s="214"/>
      <c r="G45" s="214"/>
      <c r="H45" s="214"/>
      <c r="I45" s="1">
        <v>37</v>
      </c>
      <c r="J45" s="63">
        <f>SUM(J40:J44)</f>
        <v>5170928</v>
      </c>
      <c r="K45" s="52">
        <f>SUM(K40:K44)</f>
        <v>2061878</v>
      </c>
    </row>
    <row r="46" spans="1:11" ht="12.75">
      <c r="A46" s="213" t="s">
        <v>162</v>
      </c>
      <c r="B46" s="214"/>
      <c r="C46" s="214"/>
      <c r="D46" s="214"/>
      <c r="E46" s="214"/>
      <c r="F46" s="214"/>
      <c r="G46" s="214"/>
      <c r="H46" s="214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13" t="s">
        <v>163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63">
        <f>IF(J45&gt;J39,J45-J39,0)</f>
        <v>5170928</v>
      </c>
      <c r="K47" s="52">
        <f>IF(K45&gt;K39,K45-K39,0)</f>
        <v>2061878</v>
      </c>
    </row>
    <row r="48" spans="1:11" ht="12.75">
      <c r="A48" s="213" t="s">
        <v>149</v>
      </c>
      <c r="B48" s="214"/>
      <c r="C48" s="214"/>
      <c r="D48" s="214"/>
      <c r="E48" s="214"/>
      <c r="F48" s="214"/>
      <c r="G48" s="214"/>
      <c r="H48" s="214"/>
      <c r="I48" s="1">
        <v>40</v>
      </c>
      <c r="J48" s="63">
        <f>IF(J20-J21+J33-J34+J46-J47&gt;0,J20-J21+J33-J34+J46-J47,0)</f>
        <v>16398677</v>
      </c>
      <c r="K48" s="52">
        <f>IF(K20-K21+K33-K34+K46-K47&gt;0,K20-K21+K33-K34+K46-K47,0)</f>
        <v>37484743</v>
      </c>
    </row>
    <row r="49" spans="1:11" ht="12.75">
      <c r="A49" s="213" t="s">
        <v>15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3" t="s">
        <v>161</v>
      </c>
      <c r="B50" s="214"/>
      <c r="C50" s="214"/>
      <c r="D50" s="214"/>
      <c r="E50" s="214"/>
      <c r="F50" s="214"/>
      <c r="G50" s="214"/>
      <c r="H50" s="214"/>
      <c r="I50" s="1">
        <v>42</v>
      </c>
      <c r="J50" s="7">
        <v>26031844</v>
      </c>
      <c r="K50" s="7">
        <v>54282855</v>
      </c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>
        <f>+J48</f>
        <v>16398677</v>
      </c>
      <c r="K51" s="7">
        <f>+K48</f>
        <v>37484743</v>
      </c>
    </row>
    <row r="52" spans="1:11" ht="12.75">
      <c r="A52" s="213" t="s">
        <v>176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>
        <f>+J49</f>
        <v>0</v>
      </c>
      <c r="K52" s="7">
        <f>+K49</f>
        <v>0</v>
      </c>
    </row>
    <row r="53" spans="1:11" ht="12.75">
      <c r="A53" s="229" t="s">
        <v>177</v>
      </c>
      <c r="B53" s="230"/>
      <c r="C53" s="230"/>
      <c r="D53" s="230"/>
      <c r="E53" s="230"/>
      <c r="F53" s="230"/>
      <c r="G53" s="230"/>
      <c r="H53" s="230"/>
      <c r="I53" s="4">
        <v>45</v>
      </c>
      <c r="J53" s="131">
        <f>J50+J51-J52</f>
        <v>42430521</v>
      </c>
      <c r="K53" s="60">
        <f>+K50+K51</f>
        <v>91767598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3:8" ht="12.75">
      <c r="C55" s="130"/>
      <c r="D55" s="130"/>
      <c r="E55" s="130"/>
      <c r="F55" s="130"/>
      <c r="G55" s="130"/>
      <c r="H55" s="130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9:H9"/>
    <mergeCell ref="A12:H12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29:K31 J13:K18 J36:K38 J23:K27 J7:K11 J50:K52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39:K39 J32:K35 J28:K28 J19:K22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4"/>
  <sheetViews>
    <sheetView view="pageBreakPreview" zoomScale="125" zoomScaleSheetLayoutView="125" zoomScalePageLayoutView="0" workbookViewId="0" topLeftCell="A1">
      <selection activeCell="K18" sqref="K18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95" t="s">
        <v>280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4"/>
    </row>
    <row r="2" spans="1:12" ht="17.25" customHeight="1">
      <c r="A2" s="41"/>
      <c r="B2" s="73"/>
      <c r="C2" s="305" t="s">
        <v>281</v>
      </c>
      <c r="D2" s="305"/>
      <c r="E2" s="76">
        <v>41275</v>
      </c>
      <c r="F2" s="42" t="s">
        <v>249</v>
      </c>
      <c r="G2" s="306">
        <v>41455</v>
      </c>
      <c r="H2" s="307"/>
      <c r="I2" s="73"/>
      <c r="J2" s="73"/>
      <c r="K2" s="73"/>
      <c r="L2" s="77"/>
    </row>
    <row r="3" spans="1:11" ht="23.25">
      <c r="A3" s="308" t="s">
        <v>59</v>
      </c>
      <c r="B3" s="308"/>
      <c r="C3" s="308"/>
      <c r="D3" s="308"/>
      <c r="E3" s="308"/>
      <c r="F3" s="308"/>
      <c r="G3" s="308"/>
      <c r="H3" s="308"/>
      <c r="I3" s="80" t="s">
        <v>304</v>
      </c>
      <c r="J3" s="81" t="s">
        <v>150</v>
      </c>
      <c r="K3" s="81" t="s">
        <v>151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83">
        <v>2</v>
      </c>
      <c r="J4" s="82" t="s">
        <v>282</v>
      </c>
      <c r="K4" s="82" t="s">
        <v>283</v>
      </c>
    </row>
    <row r="5" spans="1:11" ht="12.75">
      <c r="A5" s="297" t="s">
        <v>284</v>
      </c>
      <c r="B5" s="298"/>
      <c r="C5" s="298"/>
      <c r="D5" s="298"/>
      <c r="E5" s="298"/>
      <c r="F5" s="298"/>
      <c r="G5" s="298"/>
      <c r="H5" s="298"/>
      <c r="I5" s="43">
        <v>1</v>
      </c>
      <c r="J5" s="44">
        <v>399816000</v>
      </c>
      <c r="K5" s="44">
        <v>399816000</v>
      </c>
    </row>
    <row r="6" spans="1:11" ht="12.75">
      <c r="A6" s="297" t="s">
        <v>285</v>
      </c>
      <c r="B6" s="298"/>
      <c r="C6" s="298"/>
      <c r="D6" s="298"/>
      <c r="E6" s="298"/>
      <c r="F6" s="298"/>
      <c r="G6" s="298"/>
      <c r="H6" s="298"/>
      <c r="I6" s="43">
        <v>2</v>
      </c>
      <c r="J6" s="45">
        <v>0</v>
      </c>
      <c r="K6" s="45">
        <v>0</v>
      </c>
    </row>
    <row r="7" spans="1:11" ht="12.75">
      <c r="A7" s="297" t="s">
        <v>286</v>
      </c>
      <c r="B7" s="298"/>
      <c r="C7" s="298"/>
      <c r="D7" s="298"/>
      <c r="E7" s="298"/>
      <c r="F7" s="298"/>
      <c r="G7" s="298"/>
      <c r="H7" s="298"/>
      <c r="I7" s="43">
        <v>3</v>
      </c>
      <c r="J7" s="45">
        <v>19990800</v>
      </c>
      <c r="K7" s="45">
        <v>19990800</v>
      </c>
    </row>
    <row r="8" spans="1:11" ht="12.75">
      <c r="A8" s="297" t="s">
        <v>287</v>
      </c>
      <c r="B8" s="298"/>
      <c r="C8" s="298"/>
      <c r="D8" s="298"/>
      <c r="E8" s="298"/>
      <c r="F8" s="298"/>
      <c r="G8" s="298"/>
      <c r="H8" s="298"/>
      <c r="I8" s="43">
        <v>4</v>
      </c>
      <c r="J8" s="45">
        <v>3450440</v>
      </c>
      <c r="K8" s="45">
        <v>22829576</v>
      </c>
    </row>
    <row r="9" spans="1:11" ht="12.75">
      <c r="A9" s="297" t="s">
        <v>288</v>
      </c>
      <c r="B9" s="298"/>
      <c r="C9" s="298"/>
      <c r="D9" s="298"/>
      <c r="E9" s="298"/>
      <c r="F9" s="298"/>
      <c r="G9" s="298"/>
      <c r="H9" s="298"/>
      <c r="I9" s="43">
        <v>5</v>
      </c>
      <c r="J9" s="45">
        <v>5775105</v>
      </c>
      <c r="K9" s="45">
        <v>4646352</v>
      </c>
    </row>
    <row r="10" spans="1:11" ht="12.75">
      <c r="A10" s="297" t="s">
        <v>289</v>
      </c>
      <c r="B10" s="298"/>
      <c r="C10" s="298"/>
      <c r="D10" s="298"/>
      <c r="E10" s="298"/>
      <c r="F10" s="298"/>
      <c r="G10" s="298"/>
      <c r="H10" s="298"/>
      <c r="I10" s="43">
        <v>6</v>
      </c>
      <c r="J10" s="45">
        <v>0</v>
      </c>
      <c r="K10" s="45">
        <v>0</v>
      </c>
    </row>
    <row r="11" spans="1:11" ht="12.75">
      <c r="A11" s="297" t="s">
        <v>290</v>
      </c>
      <c r="B11" s="298"/>
      <c r="C11" s="298"/>
      <c r="D11" s="298"/>
      <c r="E11" s="298"/>
      <c r="F11" s="298"/>
      <c r="G11" s="298"/>
      <c r="H11" s="298"/>
      <c r="I11" s="43">
        <v>7</v>
      </c>
      <c r="J11" s="45">
        <v>0</v>
      </c>
      <c r="K11" s="45">
        <v>0</v>
      </c>
    </row>
    <row r="12" spans="1:11" ht="12.75">
      <c r="A12" s="297" t="s">
        <v>291</v>
      </c>
      <c r="B12" s="298"/>
      <c r="C12" s="298"/>
      <c r="D12" s="298"/>
      <c r="E12" s="298"/>
      <c r="F12" s="298"/>
      <c r="G12" s="298"/>
      <c r="H12" s="298"/>
      <c r="I12" s="43">
        <v>8</v>
      </c>
      <c r="J12" s="45">
        <v>0</v>
      </c>
      <c r="K12" s="45">
        <v>0</v>
      </c>
    </row>
    <row r="13" spans="1:11" ht="12.75">
      <c r="A13" s="297" t="s">
        <v>292</v>
      </c>
      <c r="B13" s="298"/>
      <c r="C13" s="298"/>
      <c r="D13" s="298"/>
      <c r="E13" s="298"/>
      <c r="F13" s="298"/>
      <c r="G13" s="298"/>
      <c r="H13" s="298"/>
      <c r="I13" s="43">
        <v>9</v>
      </c>
      <c r="J13" s="45">
        <v>0</v>
      </c>
      <c r="K13" s="45">
        <v>0</v>
      </c>
    </row>
    <row r="14" spans="1:11" ht="12.75">
      <c r="A14" s="299" t="s">
        <v>293</v>
      </c>
      <c r="B14" s="300"/>
      <c r="C14" s="300"/>
      <c r="D14" s="300"/>
      <c r="E14" s="300"/>
      <c r="F14" s="300"/>
      <c r="G14" s="300"/>
      <c r="H14" s="300"/>
      <c r="I14" s="43">
        <v>10</v>
      </c>
      <c r="J14" s="78">
        <f>SUM(J5:J13)</f>
        <v>429032345</v>
      </c>
      <c r="K14" s="78">
        <f>SUM(K5:K13)</f>
        <v>447282728</v>
      </c>
    </row>
    <row r="15" spans="1:11" ht="12.75">
      <c r="A15" s="297" t="s">
        <v>294</v>
      </c>
      <c r="B15" s="298"/>
      <c r="C15" s="298"/>
      <c r="D15" s="298"/>
      <c r="E15" s="298"/>
      <c r="F15" s="298"/>
      <c r="G15" s="298"/>
      <c r="H15" s="298"/>
      <c r="I15" s="43">
        <v>11</v>
      </c>
      <c r="J15" s="45">
        <v>0</v>
      </c>
      <c r="K15" s="45">
        <v>0</v>
      </c>
    </row>
    <row r="16" spans="1:11" ht="12.75">
      <c r="A16" s="297" t="s">
        <v>295</v>
      </c>
      <c r="B16" s="298"/>
      <c r="C16" s="298"/>
      <c r="D16" s="298"/>
      <c r="E16" s="298"/>
      <c r="F16" s="298"/>
      <c r="G16" s="298"/>
      <c r="H16" s="298"/>
      <c r="I16" s="43">
        <v>12</v>
      </c>
      <c r="J16" s="45">
        <v>0</v>
      </c>
      <c r="K16" s="45">
        <v>0</v>
      </c>
    </row>
    <row r="17" spans="1:11" ht="12.75">
      <c r="A17" s="297" t="s">
        <v>296</v>
      </c>
      <c r="B17" s="298"/>
      <c r="C17" s="298"/>
      <c r="D17" s="298"/>
      <c r="E17" s="298"/>
      <c r="F17" s="298"/>
      <c r="G17" s="298"/>
      <c r="H17" s="298"/>
      <c r="I17" s="43">
        <v>13</v>
      </c>
      <c r="J17" s="45">
        <v>0</v>
      </c>
      <c r="K17" s="45">
        <v>0</v>
      </c>
    </row>
    <row r="18" spans="1:11" ht="12.75">
      <c r="A18" s="297" t="s">
        <v>297</v>
      </c>
      <c r="B18" s="298"/>
      <c r="C18" s="298"/>
      <c r="D18" s="298"/>
      <c r="E18" s="298"/>
      <c r="F18" s="298"/>
      <c r="G18" s="298"/>
      <c r="H18" s="298"/>
      <c r="I18" s="43">
        <v>14</v>
      </c>
      <c r="J18" s="45">
        <v>0</v>
      </c>
      <c r="K18" s="45">
        <v>0</v>
      </c>
    </row>
    <row r="19" spans="1:11" ht="12.75">
      <c r="A19" s="297" t="s">
        <v>298</v>
      </c>
      <c r="B19" s="298"/>
      <c r="C19" s="298"/>
      <c r="D19" s="298"/>
      <c r="E19" s="298"/>
      <c r="F19" s="298"/>
      <c r="G19" s="298"/>
      <c r="H19" s="298"/>
      <c r="I19" s="43">
        <v>15</v>
      </c>
      <c r="J19" s="45">
        <v>0</v>
      </c>
      <c r="K19" s="45">
        <v>0</v>
      </c>
    </row>
    <row r="20" spans="1:11" ht="12.75">
      <c r="A20" s="297" t="s">
        <v>299</v>
      </c>
      <c r="B20" s="298"/>
      <c r="C20" s="298"/>
      <c r="D20" s="298"/>
      <c r="E20" s="298"/>
      <c r="F20" s="298"/>
      <c r="G20" s="298"/>
      <c r="H20" s="298"/>
      <c r="I20" s="43">
        <v>16</v>
      </c>
      <c r="J20" s="45">
        <v>0</v>
      </c>
      <c r="K20" s="45">
        <v>0</v>
      </c>
    </row>
    <row r="21" spans="1:11" ht="12.75">
      <c r="A21" s="299" t="s">
        <v>300</v>
      </c>
      <c r="B21" s="300"/>
      <c r="C21" s="300"/>
      <c r="D21" s="300"/>
      <c r="E21" s="300"/>
      <c r="F21" s="300"/>
      <c r="G21" s="300"/>
      <c r="H21" s="300"/>
      <c r="I21" s="43">
        <v>17</v>
      </c>
      <c r="J21" s="79">
        <f>SUM(J15:J20)</f>
        <v>0</v>
      </c>
      <c r="K21" s="79">
        <f>SUM(K15:K20)</f>
        <v>0</v>
      </c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88" t="s">
        <v>301</v>
      </c>
      <c r="B23" s="289"/>
      <c r="C23" s="289"/>
      <c r="D23" s="289"/>
      <c r="E23" s="289"/>
      <c r="F23" s="289"/>
      <c r="G23" s="289"/>
      <c r="H23" s="289"/>
      <c r="I23" s="46">
        <v>18</v>
      </c>
      <c r="J23" s="44"/>
      <c r="K23" s="44"/>
    </row>
    <row r="24" spans="1:11" ht="17.25" customHeight="1">
      <c r="A24" s="290" t="s">
        <v>302</v>
      </c>
      <c r="B24" s="291"/>
      <c r="C24" s="291"/>
      <c r="D24" s="291"/>
      <c r="E24" s="291"/>
      <c r="F24" s="291"/>
      <c r="G24" s="291"/>
      <c r="H24" s="291"/>
      <c r="I24" s="47">
        <v>19</v>
      </c>
      <c r="J24" s="79"/>
      <c r="K24" s="79"/>
    </row>
    <row r="25" spans="1:11" ht="30" customHeight="1">
      <c r="A25" s="292" t="s">
        <v>303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4"/>
    </row>
    <row r="26" ht="12.75">
      <c r="K26" s="137"/>
    </row>
    <row r="27" ht="12.75">
      <c r="K27" s="137"/>
    </row>
    <row r="28" ht="12.75">
      <c r="K28" s="137"/>
    </row>
    <row r="29" ht="12.75">
      <c r="K29" s="137"/>
    </row>
    <row r="30" ht="12.75">
      <c r="K30" s="137"/>
    </row>
    <row r="31" ht="12.75">
      <c r="K31" s="137"/>
    </row>
    <row r="32" ht="12.75">
      <c r="K32" s="137"/>
    </row>
    <row r="33" ht="12.75">
      <c r="K33" s="137"/>
    </row>
    <row r="34" ht="12.75">
      <c r="K34" s="137"/>
    </row>
    <row r="35" ht="12.75">
      <c r="K35" s="137"/>
    </row>
    <row r="36" ht="12.75">
      <c r="K36" s="137"/>
    </row>
    <row r="37" ht="12.75">
      <c r="K37" s="137"/>
    </row>
    <row r="38" ht="12.75">
      <c r="K38" s="137"/>
    </row>
    <row r="39" ht="12.75">
      <c r="K39" s="137"/>
    </row>
    <row r="40" ht="12.75">
      <c r="K40" s="137"/>
    </row>
    <row r="41" ht="12.75">
      <c r="K41" s="137"/>
    </row>
    <row r="42" ht="12.75">
      <c r="K42" s="137"/>
    </row>
    <row r="43" ht="12.75">
      <c r="K43" s="137"/>
    </row>
    <row r="44" ht="12.75">
      <c r="K44" s="137"/>
    </row>
    <row r="45" ht="12.75">
      <c r="K45" s="137"/>
    </row>
    <row r="46" ht="12.75">
      <c r="K46" s="137"/>
    </row>
    <row r="47" ht="12.75">
      <c r="K47" s="137"/>
    </row>
    <row r="48" ht="12.75">
      <c r="K48" s="137"/>
    </row>
    <row r="49" ht="12.75">
      <c r="K49" s="137"/>
    </row>
    <row r="50" ht="12.75">
      <c r="K50" s="137"/>
    </row>
    <row r="51" ht="12.75">
      <c r="K51" s="137"/>
    </row>
    <row r="52" spans="3:11" ht="12.75">
      <c r="C52" s="75" t="s">
        <v>340</v>
      </c>
      <c r="K52" s="137"/>
    </row>
    <row r="53" spans="3:11" ht="12.75">
      <c r="C53" s="135"/>
      <c r="D53" s="135"/>
      <c r="E53" s="135"/>
      <c r="F53" s="135"/>
      <c r="G53" s="135"/>
      <c r="H53" s="135"/>
      <c r="I53" s="135"/>
      <c r="K53" s="137"/>
    </row>
    <row r="54" ht="12.75">
      <c r="K54" s="137"/>
    </row>
    <row r="55" spans="3:11" ht="12.75">
      <c r="C55" s="129"/>
      <c r="D55" s="129"/>
      <c r="E55" s="129"/>
      <c r="F55" s="129"/>
      <c r="G55" s="129"/>
      <c r="H55" s="129"/>
      <c r="K55" s="137"/>
    </row>
    <row r="56" ht="12.75">
      <c r="K56" s="137"/>
    </row>
    <row r="57" ht="12.75">
      <c r="K57" s="137"/>
    </row>
    <row r="58" ht="12.75">
      <c r="K58" s="137"/>
    </row>
    <row r="59" ht="12.75">
      <c r="K59" s="137"/>
    </row>
    <row r="60" ht="12.75">
      <c r="K60" s="137"/>
    </row>
    <row r="61" ht="12.75">
      <c r="K61" s="137"/>
    </row>
    <row r="62" ht="12.75">
      <c r="K62" s="137"/>
    </row>
    <row r="63" ht="12.75">
      <c r="K63" s="137"/>
    </row>
    <row r="64" ht="12.75">
      <c r="K64" s="137"/>
    </row>
    <row r="65" ht="12.75">
      <c r="K65" s="137"/>
    </row>
    <row r="66" ht="12.75">
      <c r="K66" s="137"/>
    </row>
    <row r="69" ht="12.75">
      <c r="K69" s="137"/>
    </row>
    <row r="70" ht="12.75">
      <c r="K70" s="137"/>
    </row>
    <row r="71" ht="12.75">
      <c r="K71" s="137"/>
    </row>
    <row r="72" ht="12.75">
      <c r="K72" s="137"/>
    </row>
    <row r="73" ht="12.75">
      <c r="K73" s="137"/>
    </row>
    <row r="74" ht="12.75">
      <c r="K74" s="137"/>
    </row>
    <row r="75" ht="12.75">
      <c r="K75" s="137"/>
    </row>
    <row r="76" ht="12.75">
      <c r="K76" s="137"/>
    </row>
    <row r="77" ht="12.75">
      <c r="K77" s="137"/>
    </row>
    <row r="78" ht="12.75">
      <c r="K78" s="137"/>
    </row>
    <row r="79" ht="12.75">
      <c r="K79" s="137"/>
    </row>
    <row r="80" ht="12.75">
      <c r="K80" s="137"/>
    </row>
    <row r="81" ht="12.75">
      <c r="K81" s="137"/>
    </row>
    <row r="82" ht="12.75">
      <c r="K82" s="137"/>
    </row>
    <row r="83" ht="12.75">
      <c r="K83" s="137"/>
    </row>
    <row r="84" ht="12.75">
      <c r="K84" s="137"/>
    </row>
    <row r="85" ht="12.75">
      <c r="K85" s="137"/>
    </row>
    <row r="86" ht="12.75">
      <c r="K86" s="137"/>
    </row>
    <row r="87" ht="12.75">
      <c r="K87" s="137"/>
    </row>
    <row r="88" ht="12.75">
      <c r="K88" s="137"/>
    </row>
    <row r="89" ht="12.75">
      <c r="K89" s="137"/>
    </row>
    <row r="90" ht="12.75">
      <c r="K90" s="137"/>
    </row>
    <row r="91" ht="12.75">
      <c r="K91" s="137"/>
    </row>
    <row r="92" ht="12.75">
      <c r="K92" s="137"/>
    </row>
    <row r="93" ht="12.75">
      <c r="K93" s="137"/>
    </row>
    <row r="94" ht="12.75">
      <c r="K94" s="137"/>
    </row>
    <row r="95" ht="12.75">
      <c r="K95" s="137"/>
    </row>
    <row r="96" ht="12.75">
      <c r="K96" s="137"/>
    </row>
    <row r="97" ht="12.75">
      <c r="K97" s="137"/>
    </row>
    <row r="98" ht="12.75">
      <c r="K98" s="137"/>
    </row>
    <row r="99" ht="12.75">
      <c r="K99" s="137"/>
    </row>
    <row r="100" ht="12.75">
      <c r="K100" s="137"/>
    </row>
    <row r="101" ht="12.75">
      <c r="K101" s="137"/>
    </row>
    <row r="102" ht="12.75">
      <c r="K102" s="137"/>
    </row>
    <row r="103" ht="12.75">
      <c r="K103" s="137"/>
    </row>
    <row r="104" ht="12.75">
      <c r="K104" s="137"/>
    </row>
    <row r="105" ht="12.75">
      <c r="K105" s="137"/>
    </row>
    <row r="106" ht="12.75">
      <c r="K106" s="137"/>
    </row>
    <row r="107" ht="12.75">
      <c r="K107" s="137"/>
    </row>
    <row r="108" ht="12.75">
      <c r="K108" s="137"/>
    </row>
    <row r="109" ht="12.75">
      <c r="K109" s="137"/>
    </row>
    <row r="110" ht="12.75">
      <c r="K110" s="137"/>
    </row>
    <row r="111" ht="12.75">
      <c r="K111" s="137"/>
    </row>
    <row r="112" ht="12.75">
      <c r="K112" s="137"/>
    </row>
    <row r="113" ht="12.75">
      <c r="K113" s="137"/>
    </row>
    <row r="114" ht="12.75">
      <c r="K114" s="13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7:H7"/>
    <mergeCell ref="A18:H18"/>
    <mergeCell ref="A11:H11"/>
    <mergeCell ref="A12:H12"/>
    <mergeCell ref="A13:H13"/>
    <mergeCell ref="A14:H14"/>
    <mergeCell ref="A6:H6"/>
    <mergeCell ref="A17:H1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10" t="s">
        <v>279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11" t="s">
        <v>314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ht="12.75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</row>
    <row r="6" spans="1:10" ht="12.75" customHeight="1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0" ht="12.75" customHeight="1">
      <c r="A7" s="311"/>
      <c r="B7" s="311"/>
      <c r="C7" s="311"/>
      <c r="D7" s="311"/>
      <c r="E7" s="311"/>
      <c r="F7" s="311"/>
      <c r="G7" s="311"/>
      <c r="H7" s="311"/>
      <c r="I7" s="311"/>
      <c r="J7" s="311"/>
    </row>
    <row r="8" spans="1:10" ht="12.75" customHeight="1">
      <c r="A8" s="311"/>
      <c r="B8" s="311"/>
      <c r="C8" s="311"/>
      <c r="D8" s="311"/>
      <c r="E8" s="311"/>
      <c r="F8" s="311"/>
      <c r="G8" s="311"/>
      <c r="H8" s="311"/>
      <c r="I8" s="311"/>
      <c r="J8" s="311"/>
    </row>
    <row r="9" spans="1:10" ht="12.75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</row>
    <row r="10" spans="1:10" ht="12.75" customHeight="1">
      <c r="A10" s="311"/>
      <c r="B10" s="311"/>
      <c r="C10" s="311"/>
      <c r="D10" s="311"/>
      <c r="E10" s="311"/>
      <c r="F10" s="311"/>
      <c r="G10" s="311"/>
      <c r="H10" s="311"/>
      <c r="I10" s="311"/>
      <c r="J10" s="311"/>
    </row>
    <row r="11" spans="1:10" ht="12.75">
      <c r="A11" s="312"/>
      <c r="B11" s="312"/>
      <c r="C11" s="312"/>
      <c r="D11" s="312"/>
      <c r="E11" s="312"/>
      <c r="F11" s="312"/>
      <c r="G11" s="312"/>
      <c r="H11" s="312"/>
      <c r="I11" s="312"/>
      <c r="J11" s="312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Suzana Kostelac</cp:lastModifiedBy>
  <cp:lastPrinted>2013-07-23T13:11:03Z</cp:lastPrinted>
  <dcterms:created xsi:type="dcterms:W3CDTF">2008-10-17T11:51:54Z</dcterms:created>
  <dcterms:modified xsi:type="dcterms:W3CDTF">2013-07-24T10:23:36Z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