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<sst xmlns="http://schemas.openxmlformats.org/spreadsheetml/2006/main" count="397" uniqueCount="345">
  <si>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</si>
  <si>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</si>
  <si>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</si>
  <si>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</si>
  <si>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</si>
  <si>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</si>
  <si>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</si>
  <si>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</si>
  <si>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</si>
  <si>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</si>
  <si>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</si>
  <si>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</si>
  <si>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</si>
  <si>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</si>
  <si>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</si>
  <si>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</si>
  <si>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</si>
  <si>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</si>
  <si>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</si>
  <si>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</si>
  <si>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</si>
  <si>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</si>
  <si>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</si>
  <si>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</si>
  <si>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</si>
  <si>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</si>
  <si>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</si>
  <si>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</si>
  <si>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</si>
  <si>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</si>
  <si>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</si>
  <si>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</si>
  <si>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</si>
  <si>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</si>
  <si>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</si>
  <si>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</si>
  <si>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</si>
  <si>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</si>
  <si>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</si>
  <si>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</si>
  <si>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</si>
  <si>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</si>
  <si>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</si>
  <si>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</si>
  <si>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</si>
  <si>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</si>
  <si>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</si>
  <si>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</si>
  <si>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</si>
  <si>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</si>
  <si>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</si>
  <si>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</si>
  <si>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</si>
  <si>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</si>
  <si>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</si>
  <si>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</si>
  <si>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</si>
  <si>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</si>
  <si>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</si>
  <si>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</si>
  <si>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</si>
  <si>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</si>
  <si>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</si>
  <si>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</si>
  <si>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</si>
  <si>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</si>
  <si>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</si>
  <si>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</si>
  <si>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</si>
  <si>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</si>
  <si>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</si>
  <si>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</si>
  <si>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</si>
  <si>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</si>
  <si>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</si>
  <si>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</si>
  <si>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</si>
  <si>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</si>
  <si>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</si>
  <si>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</si>
  <si>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</si>
  <si>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</si>
  <si>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</si>
  <si>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</si>
  <si>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</si>
  <si>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</si>
  <si>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</si>
  <si>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</si>
  <si>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</si>
  <si>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</si>
  <si>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</si>
  <si>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</si>
  <si>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</si>
  <si>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</si>
  <si>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</si>
  <si>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</si>
  <si>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</si>
  <si>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</si>
  <si>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</si>
  <si>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</si>
  <si>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</si>
  <si>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</si>
  <si>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</si>
  <si>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</si>
  <si>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</si>
  <si>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</si>
  <si>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</si>
  <si>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</si>
  <si>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</si>
  <si>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</si>
  <si>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</si>
  <si>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</si>
  <si>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</si>
  <si>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</si>
  <si>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</si>
  <si>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</si>
  <si>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</si>
  <si>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</si>
  <si>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</si>
  <si>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</si>
  <si>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</si>
  <si>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</si>
  <si>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</si>
  <si>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</si>
  <si>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</si>
  <si>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</si>
  <si>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</si>
  <si>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</si>
  <si>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</si>
  <si>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</si>
  <si>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</si>
  <si>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</si>
  <si>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</si>
  <si>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</si>
  <si>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</si>
  <si>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</si>
  <si>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</si>
  <si>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</si>
  <si>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</si>
  <si>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</si>
  <si>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</si>
  <si>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</si>
  <si>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</si>
  <si>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</si>
  <si>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</si>
  <si>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</si>
  <si>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</si>
  <si>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</si>
  <si>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</si>
  <si>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</si>
  <si>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</si>
  <si>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</si>
  <si>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</si>
  <si>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</si>
  <si>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</si>
  <si>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</si>
  <si>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</si>
  <si>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</si>
  <si>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</si>
  <si>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</si>
  <si>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</si>
  <si>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</si>
  <si>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</si>
  <si>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</si>
  <si>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</si>
  <si>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</si>
  <si>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</si>
  <si>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</si>
  <si>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</si>
  <si>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</si>
  <si>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</si>
  <si>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</si>
  <si>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</si>
  <si>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</si>
  <si>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</si>
  <si>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</si>
  <si>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</si>
  <si>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</si>
  <si>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</si>
  <si>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</si>
  <si>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</si>
  <si>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</si>
  <si>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</si>
  <si>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</si>
  <si>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</si>
  <si>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</si>
  <si>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</si>
  <si>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</si>
  <si>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</si>
  <si>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</si>
  <si>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</si>
  <si>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</si>
  <si>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</si>
  <si>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</si>
  <si>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</si>
  <si>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</si>
  <si>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</si>
  <si>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</si>
  <si>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</si>
  <si>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</si>
  <si>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</si>
  <si>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</si>
  <si>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</si>
  <si>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</si>
  <si>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</si>
  <si>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</si>
  <si>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</si>
  <si>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</si>
  <si>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</si>
  <si>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</si>
  <si>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</si>
  <si>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</si>
  <si>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</si>
  <si>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</si>
  <si>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</si>
  <si>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</si>
  <si>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</si>
  <si>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</si>
  <si>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</si>
  <si>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</si>
  <si>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</si>
  <si>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</si>
  <si>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</si>
  <si>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</si>
  <si>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</si>
  <si>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</si>
  <si>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</si>
  <si>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</si>
  <si>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</si>
  <si>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</si>
  <si>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</si>
  <si>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</si>
  <si>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</si>
  <si>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</si>
  <si>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</si>
  <si>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</si>
  <si>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</si>
  <si>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</si>
  <si>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</si>
  <si>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</si>
  <si>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</si>
  <si>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</si>
  <si>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</si>
  <si>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</si>
  <si>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</si>
  <si>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</si>
  <si>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</si>
  <si>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</si>
  <si>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</si>
  <si>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</si>
  <si>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</si>
  <si>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</si>
  <si>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</si>
  <si>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</si>
  <si>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</si>
  <si>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</si>
  <si>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</si>
  <si>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</si>
  <si>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</si>
  <si>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</si>
  <si>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</si>
  <si>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</si>
  <si>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</si>
  <si>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</si>
  <si>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</si>
  <si>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</si>
  <si>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</si>
  <si>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</si>
  <si>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</si>
  <si>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</si>
  <si>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</si>
  <si>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</si>
  <si>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</si>
  <si>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</si>
  <si>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</si>
  <si>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</si>
  <si>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</si>
  <si>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</si>
  <si>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</si>
  <si>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</si>
  <si>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</si>
  <si>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</si>
  <si>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</si>
  <si>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</si>
  <si>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</si>
  <si>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</si>
  <si>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</si>
  <si>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</si>
  <si>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</si>
  <si>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</si>
  <si>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</si>
  <si>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</si>
  <si>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</si>
  <si>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</si>
  <si>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</si>
  <si>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</si>
  <si>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</si>
  <si>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</si>
  <si>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</si>
  <si>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</si>
  <si>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</si>
  <si>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</si>
  <si>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</si>
  <si>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</si>
  <si>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</si>
  <si>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</si>
  <si>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</si>
  <si>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</si>
  <si>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</si>
  <si>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</si>
  <si>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</si>
  <si>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</si>
  <si>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</si>
  <si>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</si>
  <si>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</si>
  <si>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</si>
  <si>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</si>
  <si>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</si>
  <si>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</si>
  <si>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</si>
  <si>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</si>
  <si>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</si>
  <si>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</si>
  <si>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</si>
  <si>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</si>
  <si>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</si>
  <si>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</si>
  <si>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</si>
  <si>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</si>
  <si>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</si>
  <si>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</si>
  <si>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PRIMORSKO-GORANSKA</t>
  </si>
  <si>
    <t>3011</t>
  </si>
  <si>
    <t>NE</t>
  </si>
  <si>
    <t>03930122</t>
  </si>
  <si>
    <t>3.MAJ BRODOGRADILIŠTE d.d.</t>
  </si>
  <si>
    <t>HRELJAC GORDANA</t>
  </si>
  <si>
    <t>051611474</t>
  </si>
  <si>
    <t>051611455</t>
  </si>
  <si>
    <t>racunovodstvo@3maj.hr</t>
  </si>
  <si>
    <t>KUČAN EDI I BOŽANIĆ PREDRAG</t>
  </si>
  <si>
    <t>stanje na dan 31.03.2011.</t>
  </si>
  <si>
    <t>Obveznik: BRODOGRAĐEVNA INDUSTRIJA 3.MAJ d.d.</t>
  </si>
  <si>
    <t>u razdoblju 1.1.2011. do 31.03.2011.</t>
  </si>
  <si>
    <t>u razdoblju 1.1.2011. do 31.3.2011.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</si>
</sst>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1" fillId="0" borderId="0" xfId="0" applyNumberFormat="1" applyFont="1" applyAlignment="1">
      <alignment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248</v>
      </c>
      <c r="B1" s="159"/>
      <c r="C1" s="159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23">
        <v>40544</v>
      </c>
      <c r="F2" s="12"/>
      <c r="G2" s="13" t="s">
        <v>250</v>
      </c>
      <c r="H2" s="123">
        <v>40633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1" t="s">
        <v>251</v>
      </c>
      <c r="B6" s="172"/>
      <c r="C6" s="180" t="s">
        <v>323</v>
      </c>
      <c r="D6" s="181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2" t="s">
        <v>252</v>
      </c>
      <c r="B8" s="193"/>
      <c r="C8" s="180" t="s">
        <v>324</v>
      </c>
      <c r="D8" s="181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6" t="s">
        <v>253</v>
      </c>
      <c r="B10" s="184"/>
      <c r="C10" s="180" t="s">
        <v>325</v>
      </c>
      <c r="D10" s="181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1" t="s">
        <v>254</v>
      </c>
      <c r="B12" s="172"/>
      <c r="C12" s="177" t="s">
        <v>326</v>
      </c>
      <c r="D12" s="136"/>
      <c r="E12" s="136"/>
      <c r="F12" s="136"/>
      <c r="G12" s="136"/>
      <c r="H12" s="136"/>
      <c r="I12" s="174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1" t="s">
        <v>255</v>
      </c>
      <c r="B14" s="172"/>
      <c r="C14" s="182">
        <v>51000</v>
      </c>
      <c r="D14" s="183"/>
      <c r="E14" s="16"/>
      <c r="F14" s="177" t="s">
        <v>327</v>
      </c>
      <c r="G14" s="136"/>
      <c r="H14" s="136"/>
      <c r="I14" s="174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1" t="s">
        <v>256</v>
      </c>
      <c r="B16" s="172"/>
      <c r="C16" s="177" t="s">
        <v>328</v>
      </c>
      <c r="D16" s="136"/>
      <c r="E16" s="136"/>
      <c r="F16" s="136"/>
      <c r="G16" s="136"/>
      <c r="H16" s="136"/>
      <c r="I16" s="174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1" t="s">
        <v>257</v>
      </c>
      <c r="B18" s="172"/>
      <c r="C18" s="132" t="s">
        <v>329</v>
      </c>
      <c r="D18" s="133"/>
      <c r="E18" s="133"/>
      <c r="F18" s="133"/>
      <c r="G18" s="133"/>
      <c r="H18" s="133"/>
      <c r="I18" s="134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1" t="s">
        <v>258</v>
      </c>
      <c r="B20" s="172"/>
      <c r="C20" s="132" t="s">
        <v>330</v>
      </c>
      <c r="D20" s="133"/>
      <c r="E20" s="133"/>
      <c r="F20" s="133"/>
      <c r="G20" s="133"/>
      <c r="H20" s="133"/>
      <c r="I20" s="134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1" t="s">
        <v>259</v>
      </c>
      <c r="B22" s="172"/>
      <c r="C22" s="124">
        <v>373</v>
      </c>
      <c r="D22" s="177" t="s">
        <v>327</v>
      </c>
      <c r="E22" s="140"/>
      <c r="F22" s="141"/>
      <c r="G22" s="171"/>
      <c r="H22" s="135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1" t="s">
        <v>260</v>
      </c>
      <c r="B24" s="172"/>
      <c r="C24" s="124">
        <v>8</v>
      </c>
      <c r="D24" s="177" t="s">
        <v>331</v>
      </c>
      <c r="E24" s="140"/>
      <c r="F24" s="140"/>
      <c r="G24" s="141"/>
      <c r="H24" s="52" t="s">
        <v>261</v>
      </c>
      <c r="I24" s="125">
        <v>0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1" t="s">
        <v>262</v>
      </c>
      <c r="B26" s="172"/>
      <c r="C26" s="126" t="s">
        <v>333</v>
      </c>
      <c r="D26" s="26"/>
      <c r="E26" s="100"/>
      <c r="F26" s="101"/>
      <c r="G26" s="142" t="s">
        <v>263</v>
      </c>
      <c r="H26" s="172"/>
      <c r="I26" s="127" t="s">
        <v>332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6" t="s">
        <v>264</v>
      </c>
      <c r="B28" s="147"/>
      <c r="C28" s="143"/>
      <c r="D28" s="143"/>
      <c r="E28" s="144" t="s">
        <v>265</v>
      </c>
      <c r="F28" s="137"/>
      <c r="G28" s="137"/>
      <c r="H28" s="138" t="s">
        <v>266</v>
      </c>
      <c r="I28" s="139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3"/>
      <c r="B30" s="148"/>
      <c r="C30" s="148"/>
      <c r="D30" s="149"/>
      <c r="E30" s="153"/>
      <c r="F30" s="148"/>
      <c r="G30" s="148"/>
      <c r="H30" s="180"/>
      <c r="I30" s="181"/>
      <c r="J30" s="10"/>
      <c r="K30" s="10"/>
      <c r="L30" s="10"/>
    </row>
    <row r="31" spans="1:12" ht="12.75">
      <c r="A31" s="95"/>
      <c r="B31" s="23"/>
      <c r="C31" s="22"/>
      <c r="D31" s="154"/>
      <c r="E31" s="154"/>
      <c r="F31" s="154"/>
      <c r="G31" s="145"/>
      <c r="H31" s="16"/>
      <c r="I31" s="104"/>
      <c r="J31" s="10"/>
      <c r="K31" s="10"/>
      <c r="L31" s="10"/>
    </row>
    <row r="32" spans="1:12" ht="12.75">
      <c r="A32" s="153"/>
      <c r="B32" s="148"/>
      <c r="C32" s="148"/>
      <c r="D32" s="149"/>
      <c r="E32" s="153"/>
      <c r="F32" s="148"/>
      <c r="G32" s="148"/>
      <c r="H32" s="180"/>
      <c r="I32" s="181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3"/>
      <c r="B34" s="148"/>
      <c r="C34" s="148"/>
      <c r="D34" s="149"/>
      <c r="E34" s="153"/>
      <c r="F34" s="148"/>
      <c r="G34" s="148"/>
      <c r="H34" s="180"/>
      <c r="I34" s="181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3"/>
      <c r="B36" s="148"/>
      <c r="C36" s="148"/>
      <c r="D36" s="149"/>
      <c r="E36" s="153"/>
      <c r="F36" s="148"/>
      <c r="G36" s="148"/>
      <c r="H36" s="180"/>
      <c r="I36" s="181"/>
      <c r="J36" s="10"/>
      <c r="K36" s="10"/>
      <c r="L36" s="10"/>
    </row>
    <row r="37" spans="1:12" ht="12.75">
      <c r="A37" s="106"/>
      <c r="B37" s="31"/>
      <c r="C37" s="150"/>
      <c r="D37" s="151"/>
      <c r="E37" s="16"/>
      <c r="F37" s="150"/>
      <c r="G37" s="151"/>
      <c r="H37" s="16"/>
      <c r="I37" s="96"/>
      <c r="J37" s="10"/>
      <c r="K37" s="10"/>
      <c r="L37" s="10"/>
    </row>
    <row r="38" spans="1:12" ht="12.75">
      <c r="A38" s="153"/>
      <c r="B38" s="148"/>
      <c r="C38" s="148"/>
      <c r="D38" s="149"/>
      <c r="E38" s="153"/>
      <c r="F38" s="148"/>
      <c r="G38" s="148"/>
      <c r="H38" s="180"/>
      <c r="I38" s="181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3"/>
      <c r="B40" s="148"/>
      <c r="C40" s="148"/>
      <c r="D40" s="149"/>
      <c r="E40" s="153"/>
      <c r="F40" s="148"/>
      <c r="G40" s="148"/>
      <c r="H40" s="180"/>
      <c r="I40" s="181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6" t="s">
        <v>267</v>
      </c>
      <c r="B44" s="167"/>
      <c r="C44" s="180" t="s">
        <v>334</v>
      </c>
      <c r="D44" s="181"/>
      <c r="E44" s="27"/>
      <c r="F44" s="177" t="s">
        <v>335</v>
      </c>
      <c r="G44" s="148"/>
      <c r="H44" s="148"/>
      <c r="I44" s="149"/>
      <c r="J44" s="10"/>
      <c r="K44" s="10"/>
      <c r="L44" s="10"/>
    </row>
    <row r="45" spans="1:12" ht="12.75">
      <c r="A45" s="106"/>
      <c r="B45" s="31"/>
      <c r="C45" s="150"/>
      <c r="D45" s="151"/>
      <c r="E45" s="16"/>
      <c r="F45" s="150"/>
      <c r="G45" s="152"/>
      <c r="H45" s="36"/>
      <c r="I45" s="110"/>
      <c r="J45" s="10"/>
      <c r="K45" s="10"/>
      <c r="L45" s="10"/>
    </row>
    <row r="46" spans="1:12" ht="12.75">
      <c r="A46" s="166" t="s">
        <v>268</v>
      </c>
      <c r="B46" s="167"/>
      <c r="C46" s="177" t="s">
        <v>336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6" t="s">
        <v>270</v>
      </c>
      <c r="B48" s="167"/>
      <c r="C48" s="173" t="s">
        <v>337</v>
      </c>
      <c r="D48" s="169"/>
      <c r="E48" s="170"/>
      <c r="F48" s="16"/>
      <c r="G48" s="52" t="s">
        <v>271</v>
      </c>
      <c r="H48" s="173" t="s">
        <v>338</v>
      </c>
      <c r="I48" s="170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6" t="s">
        <v>257</v>
      </c>
      <c r="B50" s="167"/>
      <c r="C50" s="168" t="s">
        <v>339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1" t="s">
        <v>272</v>
      </c>
      <c r="B52" s="172"/>
      <c r="C52" s="173" t="s">
        <v>340</v>
      </c>
      <c r="D52" s="169"/>
      <c r="E52" s="169"/>
      <c r="F52" s="169"/>
      <c r="G52" s="169"/>
      <c r="H52" s="169"/>
      <c r="I52" s="174"/>
      <c r="J52" s="10"/>
      <c r="K52" s="10"/>
      <c r="L52" s="10"/>
    </row>
    <row r="53" spans="1:12" ht="12.75">
      <c r="A53" s="111"/>
      <c r="B53" s="21"/>
      <c r="C53" s="160" t="s">
        <v>273</v>
      </c>
      <c r="D53" s="160"/>
      <c r="E53" s="160"/>
      <c r="F53" s="160"/>
      <c r="G53" s="160"/>
      <c r="H53" s="160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5" t="s">
        <v>274</v>
      </c>
      <c r="C55" s="176"/>
      <c r="D55" s="176"/>
      <c r="E55" s="176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5" t="s">
        <v>306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111"/>
      <c r="B57" s="155" t="s">
        <v>307</v>
      </c>
      <c r="C57" s="156"/>
      <c r="D57" s="156"/>
      <c r="E57" s="156"/>
      <c r="F57" s="156"/>
      <c r="G57" s="156"/>
      <c r="H57" s="156"/>
      <c r="I57" s="113"/>
      <c r="J57" s="10"/>
      <c r="K57" s="10"/>
      <c r="L57" s="10"/>
    </row>
    <row r="58" spans="1:12" ht="12.75">
      <c r="A58" s="111"/>
      <c r="B58" s="155" t="s">
        <v>308</v>
      </c>
      <c r="C58" s="156"/>
      <c r="D58" s="156"/>
      <c r="E58" s="156"/>
      <c r="F58" s="156"/>
      <c r="G58" s="156"/>
      <c r="H58" s="156"/>
      <c r="I58" s="157"/>
      <c r="J58" s="10"/>
      <c r="K58" s="10"/>
      <c r="L58" s="10"/>
    </row>
    <row r="59" spans="1:12" ht="12.75">
      <c r="A59" s="111"/>
      <c r="B59" s="155" t="s">
        <v>309</v>
      </c>
      <c r="C59" s="156"/>
      <c r="D59" s="156"/>
      <c r="E59" s="156"/>
      <c r="F59" s="156"/>
      <c r="G59" s="156"/>
      <c r="H59" s="156"/>
      <c r="I59" s="157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1" t="s">
        <v>277</v>
      </c>
      <c r="H62" s="162"/>
      <c r="I62" s="163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4"/>
      <c r="H63" s="165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7">
      <selection activeCell="K113" sqref="K113"/>
    </sheetView>
  </sheetViews>
  <sheetFormatPr defaultColWidth="9.140625" defaultRowHeight="12.75"/>
  <cols>
    <col min="1" max="8" width="9.140625" style="53" customWidth="1"/>
    <col min="9" max="9" width="7.57421875" style="53" customWidth="1"/>
    <col min="10" max="10" width="9.8515625" style="53" customWidth="1"/>
    <col min="11" max="11" width="11.421875" style="53" customWidth="1"/>
    <col min="12" max="16384" width="9.140625" style="53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342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59</v>
      </c>
      <c r="B4" s="200"/>
      <c r="C4" s="200"/>
      <c r="D4" s="200"/>
      <c r="E4" s="200"/>
      <c r="F4" s="200"/>
      <c r="G4" s="200"/>
      <c r="H4" s="201"/>
      <c r="I4" s="59" t="s">
        <v>278</v>
      </c>
      <c r="J4" s="60" t="s">
        <v>319</v>
      </c>
      <c r="K4" s="61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8">
        <v>2</v>
      </c>
      <c r="J5" s="57">
        <v>3</v>
      </c>
      <c r="K5" s="57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115408148</v>
      </c>
      <c r="K8" s="54">
        <f>K9+K16+K26+K35+K39</f>
        <v>109417256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4">
        <f>SUM(J10:J15)</f>
        <v>8141838</v>
      </c>
      <c r="K9" s="54">
        <f>SUM(K10:K15)</f>
        <v>8032403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/>
      <c r="K11" s="7"/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8141838</v>
      </c>
      <c r="K15" s="7">
        <v>8032403</v>
      </c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4">
        <f>SUM(J17:J25)</f>
        <v>22847875</v>
      </c>
      <c r="K16" s="54">
        <f>SUM(K17:K25)</f>
        <v>22607809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/>
      <c r="K17" s="7"/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42167</v>
      </c>
      <c r="K18" s="7">
        <v>39927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29537</v>
      </c>
      <c r="K19" s="7">
        <v>27668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/>
      <c r="K20" s="7"/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/>
      <c r="K23" s="7"/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467567</v>
      </c>
      <c r="K24" s="7">
        <v>467567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22308604</v>
      </c>
      <c r="K25" s="7">
        <v>22072647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4">
        <f>SUM(J27:J34)</f>
        <v>69573826</v>
      </c>
      <c r="K26" s="54">
        <f>SUM(K27:K34)</f>
        <v>63937191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42010800</v>
      </c>
      <c r="K27" s="7">
        <v>42010800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5073853</v>
      </c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/>
      <c r="K29" s="7"/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9960</v>
      </c>
      <c r="K31" s="7">
        <v>9960</v>
      </c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22479213</v>
      </c>
      <c r="K32" s="7">
        <v>21916431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4">
        <f>SUM(J36:J38)</f>
        <v>14844609</v>
      </c>
      <c r="K35" s="54">
        <f>SUM(K36:K38)</f>
        <v>14839853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14844609</v>
      </c>
      <c r="K38" s="7">
        <v>14839853</v>
      </c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337074746</v>
      </c>
      <c r="K40" s="54">
        <f>K41+K49+K56+K64</f>
        <v>3009060166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4">
        <f>SUM(J42:J48)</f>
        <v>18052</v>
      </c>
      <c r="K41" s="54">
        <f>SUM(K42:K48)</f>
        <v>17992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18052</v>
      </c>
      <c r="K42" s="7">
        <v>17992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/>
      <c r="K45" s="7"/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4">
        <f>SUM(J50:J55)</f>
        <v>293821662</v>
      </c>
      <c r="K49" s="54">
        <f>SUM(K50:K55)</f>
        <v>3004122570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33716743</v>
      </c>
      <c r="K50" s="7">
        <v>288740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30930</v>
      </c>
      <c r="K51" s="7">
        <v>26075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/>
      <c r="K53" s="7"/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260007338</v>
      </c>
      <c r="K54" s="7">
        <v>3003788329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66651</v>
      </c>
      <c r="K55" s="7">
        <v>19426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4">
        <f>SUM(J57:J63)</f>
        <v>40339419</v>
      </c>
      <c r="K56" s="54">
        <f>SUM(K57:K63)</f>
        <v>2912650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39869307</v>
      </c>
      <c r="K58" s="7">
        <v>2445286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470112</v>
      </c>
      <c r="K62" s="7">
        <v>467364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2895613</v>
      </c>
      <c r="K64" s="7">
        <v>2006954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9167</v>
      </c>
      <c r="K65" s="7">
        <v>1159100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452492061</v>
      </c>
      <c r="K66" s="54">
        <f>K7+K8+K40+K65</f>
        <v>3119636522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238378898</v>
      </c>
      <c r="K67" s="8">
        <v>238339877</v>
      </c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5">
        <f>J70+J71+J72+J78+J79+J82+J85</f>
        <v>393015132</v>
      </c>
      <c r="K69" s="55">
        <f>K70+K71+K72+K78+K79+K82+K85</f>
        <v>3060891010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126140100</v>
      </c>
      <c r="K70" s="7">
        <v>126140100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341868225</v>
      </c>
      <c r="K71" s="7">
        <v>341868225</v>
      </c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4">
        <f>J73+J74-J75+J76+J77</f>
        <v>0</v>
      </c>
      <c r="K72" s="54">
        <f>K73+K74-K75+K76+K77</f>
        <v>0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-63864612</v>
      </c>
      <c r="K79" s="54">
        <f>K80-K81</f>
        <v>-74993194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63864612</v>
      </c>
      <c r="K81" s="7">
        <v>74993194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f>J83-J84</f>
        <v>-11128581</v>
      </c>
      <c r="K82" s="54">
        <f>K83-K84</f>
        <v>2667875879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>
        <v>2667875879</v>
      </c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11128581</v>
      </c>
      <c r="K84" s="7"/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13179195</v>
      </c>
      <c r="K86" s="54">
        <f>SUM(K87:K89)</f>
        <v>12586157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13179195</v>
      </c>
      <c r="K89" s="7">
        <v>12586157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0</v>
      </c>
      <c r="K90" s="54">
        <f>SUM(K91:K99)</f>
        <v>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/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46203692</v>
      </c>
      <c r="K100" s="54">
        <f>SUM(K101:K112)</f>
        <v>46119355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62365</v>
      </c>
      <c r="K101" s="7">
        <v>29520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276</v>
      </c>
      <c r="K103" s="7"/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/>
      <c r="K104" s="7"/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1200015</v>
      </c>
      <c r="K105" s="7">
        <v>1137030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/>
      <c r="K108" s="7"/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38146</v>
      </c>
      <c r="K109" s="7">
        <v>45556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44902890</v>
      </c>
      <c r="K112" s="7">
        <v>44907249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94042</v>
      </c>
      <c r="K113" s="7">
        <v>40000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452492061</v>
      </c>
      <c r="K114" s="54">
        <f>K69+K86+K90+K100+K113</f>
        <v>3119636522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238378898</v>
      </c>
      <c r="K115" s="8">
        <v>238339877</v>
      </c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1">
      <selection activeCell="M58" sqref="M58"/>
    </sheetView>
  </sheetViews>
  <sheetFormatPr defaultColWidth="9.140625" defaultRowHeight="12.75"/>
  <cols>
    <col min="1" max="7" width="9.140625" style="53" customWidth="1"/>
    <col min="8" max="8" width="7.28125" style="53" customWidth="1"/>
    <col min="9" max="9" width="7.00390625" style="53" customWidth="1"/>
    <col min="10" max="10" width="9.8515625" style="53" customWidth="1"/>
    <col min="11" max="11" width="10.00390625" style="53" customWidth="1"/>
    <col min="12" max="13" width="11.00390625" style="53" customWidth="1"/>
    <col min="14" max="16384" width="9.140625" style="53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343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342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9" t="s">
        <v>279</v>
      </c>
      <c r="J4" s="239" t="s">
        <v>319</v>
      </c>
      <c r="K4" s="239"/>
      <c r="L4" s="239" t="s">
        <v>320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5">
        <f>SUM(J8:J9)</f>
        <v>278410</v>
      </c>
      <c r="K7" s="55">
        <f>SUM(K8:K9)</f>
        <v>278410</v>
      </c>
      <c r="L7" s="55">
        <f>SUM(L8:L9)</f>
        <v>2667998280</v>
      </c>
      <c r="M7" s="55">
        <f>SUM(M8:M9)</f>
        <v>2667998280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260154</v>
      </c>
      <c r="K8" s="7">
        <v>260154</v>
      </c>
      <c r="L8" s="7">
        <v>239458</v>
      </c>
      <c r="M8" s="7">
        <v>239458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18256</v>
      </c>
      <c r="K9" s="7">
        <v>18256</v>
      </c>
      <c r="L9" s="7">
        <v>2667758822</v>
      </c>
      <c r="M9" s="7">
        <v>2667758822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1232619</v>
      </c>
      <c r="K10" s="54">
        <f>K11+K12+K16+K20+K21+K22+K25+K26</f>
        <v>1232619</v>
      </c>
      <c r="L10" s="54">
        <f>L11+L12+L16+L20+L21+L22+L25+L26</f>
        <v>1019213</v>
      </c>
      <c r="M10" s="54">
        <f>M11+M12+M16+M20+M21+M22+M25+M26</f>
        <v>1019213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6427</v>
      </c>
      <c r="K12" s="54">
        <f>SUM(K13:K15)</f>
        <v>6427</v>
      </c>
      <c r="L12" s="54">
        <f>SUM(L13:L15)</f>
        <v>6566</v>
      </c>
      <c r="M12" s="54">
        <f>SUM(M13:M15)</f>
        <v>6566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/>
      <c r="K13" s="7"/>
      <c r="L13" s="7">
        <v>142</v>
      </c>
      <c r="M13" s="7">
        <v>142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/>
      <c r="M14" s="7"/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6427</v>
      </c>
      <c r="K15" s="7">
        <v>6427</v>
      </c>
      <c r="L15" s="7">
        <v>6424</v>
      </c>
      <c r="M15" s="7">
        <v>6424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0</v>
      </c>
      <c r="K16" s="54">
        <f>SUM(K17:K19)</f>
        <v>0</v>
      </c>
      <c r="L16" s="54">
        <f>SUM(L17:L19)</f>
        <v>0</v>
      </c>
      <c r="M16" s="54">
        <f>SUM(M17:M19)</f>
        <v>0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/>
      <c r="K17" s="7"/>
      <c r="L17" s="7"/>
      <c r="M17" s="7"/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/>
      <c r="K18" s="7"/>
      <c r="L18" s="7"/>
      <c r="M18" s="7"/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/>
      <c r="K19" s="7"/>
      <c r="L19" s="7"/>
      <c r="M19" s="7"/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349502</v>
      </c>
      <c r="K20" s="7">
        <v>349502</v>
      </c>
      <c r="L20" s="7">
        <v>349502</v>
      </c>
      <c r="M20" s="7">
        <v>349502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816856</v>
      </c>
      <c r="K21" s="7">
        <v>816856</v>
      </c>
      <c r="L21" s="7">
        <v>660854</v>
      </c>
      <c r="M21" s="7">
        <v>660854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50400</v>
      </c>
      <c r="K25" s="7">
        <v>50400</v>
      </c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9434</v>
      </c>
      <c r="K26" s="7">
        <v>9434</v>
      </c>
      <c r="L26" s="7">
        <v>2291</v>
      </c>
      <c r="M26" s="7">
        <v>2291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117493</v>
      </c>
      <c r="K27" s="54">
        <f>SUM(K28:K32)</f>
        <v>117493</v>
      </c>
      <c r="L27" s="54">
        <f>SUM(L28:L32)</f>
        <v>1338500</v>
      </c>
      <c r="M27" s="54">
        <f>SUM(M28:M32)</f>
        <v>1338500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>
        <v>225196</v>
      </c>
      <c r="M28" s="7">
        <v>225196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117493</v>
      </c>
      <c r="K29" s="7">
        <v>117493</v>
      </c>
      <c r="L29" s="7">
        <v>1113304</v>
      </c>
      <c r="M29" s="7">
        <v>1113304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679097</v>
      </c>
      <c r="K33" s="54">
        <f>SUM(K34:K37)</f>
        <v>679097</v>
      </c>
      <c r="L33" s="54">
        <f>SUM(L34:L37)</f>
        <v>441688</v>
      </c>
      <c r="M33" s="54">
        <f>SUM(M34:M37)</f>
        <v>441688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679097</v>
      </c>
      <c r="K35" s="7">
        <v>679097</v>
      </c>
      <c r="L35" s="7">
        <v>441688</v>
      </c>
      <c r="M35" s="7">
        <v>441688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395903</v>
      </c>
      <c r="K42" s="54">
        <f>K7+K27+K38+K40</f>
        <v>395903</v>
      </c>
      <c r="L42" s="54">
        <f>L7+L27+L38+L40</f>
        <v>2669336780</v>
      </c>
      <c r="M42" s="54">
        <f>M7+M27+M38+M40</f>
        <v>2669336780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1911716</v>
      </c>
      <c r="K43" s="54">
        <f>K10+K33+K39+K41</f>
        <v>1911716</v>
      </c>
      <c r="L43" s="54">
        <f>L10+L33+L39+L41</f>
        <v>1460901</v>
      </c>
      <c r="M43" s="54">
        <f>M10+M33+M39+M41</f>
        <v>1460901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-1515813</v>
      </c>
      <c r="K44" s="54">
        <f>K42-K43</f>
        <v>-1515813</v>
      </c>
      <c r="L44" s="54">
        <f>L42-L43</f>
        <v>2667875879</v>
      </c>
      <c r="M44" s="54">
        <f>M42-M43</f>
        <v>2667875879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2667875879</v>
      </c>
      <c r="M45" s="54">
        <f>IF(M42&gt;M43,M42-M43,0)</f>
        <v>2667875879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1515813</v>
      </c>
      <c r="K46" s="54">
        <f>IF(K43&gt;K42,K43-K42,0)</f>
        <v>1515813</v>
      </c>
      <c r="L46" s="54">
        <f>IF(L43&gt;L42,L43-L42,0)</f>
        <v>0</v>
      </c>
      <c r="M46" s="54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-1515813</v>
      </c>
      <c r="K48" s="54">
        <f>K44-K47</f>
        <v>-1515813</v>
      </c>
      <c r="L48" s="54">
        <f>L44-L47</f>
        <v>2667875879</v>
      </c>
      <c r="M48" s="54">
        <f>M44-M47</f>
        <v>2667875879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2667875879</v>
      </c>
      <c r="M49" s="54">
        <f>IF(M48&gt;0,M48,0)</f>
        <v>2667875879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2">
        <f>IF(J48&lt;0,-J48,0)</f>
        <v>1515813</v>
      </c>
      <c r="K50" s="62">
        <f>IF(K48&lt;0,-K48,0)</f>
        <v>1515813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6"/>
      <c r="J52" s="56"/>
      <c r="K52" s="56"/>
      <c r="L52" s="56"/>
      <c r="M52" s="63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-1515813</v>
      </c>
      <c r="K56" s="6">
        <v>-1515813</v>
      </c>
      <c r="L56" s="6">
        <v>2667875879</v>
      </c>
      <c r="M56" s="6">
        <v>2667875879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-1515813</v>
      </c>
      <c r="K67" s="62">
        <f>K56+K66</f>
        <v>-1515813</v>
      </c>
      <c r="L67" s="62">
        <f>L56+L66</f>
        <v>2667875879</v>
      </c>
      <c r="M67" s="62">
        <f>M56+M66</f>
        <v>2667875879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K12:M16 K22:M22 K34:L41 K27:M27 K23:L26 K33:M33 K28:L32 K17:L21 M20:M21 M26 M28:M29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K29" sqref="K29"/>
    </sheetView>
  </sheetViews>
  <sheetFormatPr defaultColWidth="9.140625" defaultRowHeight="12.75"/>
  <cols>
    <col min="1" max="8" width="9.140625" style="53" customWidth="1"/>
    <col min="9" max="9" width="7.8515625" style="53" customWidth="1"/>
    <col min="10" max="10" width="8.421875" style="53" customWidth="1"/>
    <col min="11" max="11" width="11.140625" style="53" bestFit="1" customWidth="1"/>
    <col min="12" max="16384" width="9.140625" style="53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283</v>
      </c>
      <c r="K5" s="70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-1515813</v>
      </c>
      <c r="K7" s="7">
        <v>2667875879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349502</v>
      </c>
      <c r="K8" s="7">
        <v>349502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130677</v>
      </c>
      <c r="K9" s="7"/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78894</v>
      </c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1025</v>
      </c>
      <c r="K11" s="7">
        <v>60</v>
      </c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49685</v>
      </c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-906030</v>
      </c>
      <c r="K13" s="54">
        <f>SUM(K7:K12)</f>
        <v>2668225441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>
        <v>84337</v>
      </c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>
        <v>2710300908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192305</v>
      </c>
      <c r="K17" s="7">
        <v>2106919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192305</v>
      </c>
      <c r="K18" s="54">
        <f>SUM(K14:K17)</f>
        <v>2712492164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0</v>
      </c>
      <c r="K19" s="54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1098335</v>
      </c>
      <c r="K20" s="54">
        <f>IF(K18&gt;K13,K18-K13,0)</f>
        <v>44266723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615998</v>
      </c>
      <c r="K22" s="7">
        <v>588304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75585</v>
      </c>
      <c r="K24" s="7">
        <v>6683371</v>
      </c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411608</v>
      </c>
      <c r="K26" s="7">
        <v>36106389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1103191</v>
      </c>
      <c r="K27" s="54">
        <f>SUM(K22:K26)</f>
        <v>43378064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/>
      <c r="K28" s="7"/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0</v>
      </c>
      <c r="K31" s="54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1103191</v>
      </c>
      <c r="K32" s="54">
        <f>IF(K27&gt;K31,K27-K31,0)</f>
        <v>43378064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0</v>
      </c>
      <c r="K33" s="54">
        <f>IF(K31&gt;K27,K31-K27,0)</f>
        <v>0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0</v>
      </c>
      <c r="K38" s="54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/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0</v>
      </c>
      <c r="K44" s="54">
        <f>SUM(K39:K43)</f>
        <v>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0</v>
      </c>
      <c r="K46" s="54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5">
        <f>IF(J19-J20+J32-J33+J45-J46&gt;0,J19-J20+J32-J33+J45-J46,0)</f>
        <v>4856</v>
      </c>
      <c r="K47" s="54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888659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46279</v>
      </c>
      <c r="K49" s="7">
        <v>2895613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4856</v>
      </c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>
        <v>888659</v>
      </c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6">
        <f>J49+J50-J51</f>
        <v>51135</v>
      </c>
      <c r="K52" s="62">
        <f>K49+K50-K51</f>
        <v>2006954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3">
        <v>2</v>
      </c>
      <c r="J5" s="74" t="s">
        <v>283</v>
      </c>
      <c r="K5" s="74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7" sqref="K17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0" width="9.421875" style="77" customWidth="1"/>
    <col min="11" max="11" width="10.28125" style="77" customWidth="1"/>
    <col min="12" max="16384" width="9.140625" style="77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76"/>
    </row>
    <row r="2" spans="1:12" ht="15.75">
      <c r="A2" s="43"/>
      <c r="B2" s="75"/>
      <c r="C2" s="289" t="s">
        <v>282</v>
      </c>
      <c r="D2" s="289"/>
      <c r="E2" s="78">
        <v>40544</v>
      </c>
      <c r="F2" s="44" t="s">
        <v>250</v>
      </c>
      <c r="G2" s="290">
        <v>40633</v>
      </c>
      <c r="H2" s="291"/>
      <c r="I2" s="75"/>
      <c r="J2" s="75"/>
      <c r="K2" s="75"/>
      <c r="L2" s="79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82" t="s">
        <v>305</v>
      </c>
      <c r="J3" s="83" t="s">
        <v>150</v>
      </c>
      <c r="K3" s="83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5">
        <v>2</v>
      </c>
      <c r="J4" s="84" t="s">
        <v>283</v>
      </c>
      <c r="K4" s="84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5">
        <v>1</v>
      </c>
      <c r="J5" s="7">
        <v>126140100</v>
      </c>
      <c r="K5" s="7">
        <v>126140100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5">
        <v>2</v>
      </c>
      <c r="J6" s="7">
        <v>341868225</v>
      </c>
      <c r="K6" s="7">
        <v>341868225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5">
        <v>3</v>
      </c>
      <c r="J7" s="47"/>
      <c r="K7" s="47"/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5">
        <v>4</v>
      </c>
      <c r="J8" s="131">
        <v>-63864612</v>
      </c>
      <c r="K8" s="7">
        <v>-74993194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5">
        <v>5</v>
      </c>
      <c r="J9" s="7">
        <v>-11128581</v>
      </c>
      <c r="K9" s="7">
        <v>2667875879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5">
        <v>6</v>
      </c>
      <c r="J10" s="47"/>
      <c r="K10" s="47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5">
        <v>7</v>
      </c>
      <c r="J11" s="47"/>
      <c r="K11" s="47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5">
        <v>8</v>
      </c>
      <c r="J12" s="47"/>
      <c r="K12" s="47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5">
        <v>9</v>
      </c>
      <c r="J13" s="47"/>
      <c r="K13" s="47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5">
        <v>10</v>
      </c>
      <c r="J14" s="80">
        <f>SUM(J5:J13)</f>
        <v>393015132</v>
      </c>
      <c r="K14" s="80">
        <f>SUM(K5:K13)</f>
        <v>3060891010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5">
        <v>11</v>
      </c>
      <c r="J15" s="47"/>
      <c r="K15" s="47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5">
        <v>12</v>
      </c>
      <c r="J16" s="47"/>
      <c r="K16" s="47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5">
        <v>13</v>
      </c>
      <c r="J17" s="47"/>
      <c r="K17" s="47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5">
        <v>14</v>
      </c>
      <c r="J18" s="47"/>
      <c r="K18" s="47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5">
        <v>15</v>
      </c>
      <c r="J19" s="47"/>
      <c r="K19" s="47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5">
        <v>16</v>
      </c>
      <c r="J20" s="7">
        <v>-11128581</v>
      </c>
      <c r="K20" s="7">
        <v>2667875879</v>
      </c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5">
        <v>17</v>
      </c>
      <c r="J21" s="81">
        <f>SUM(J15:J20)</f>
        <v>-11128581</v>
      </c>
      <c r="K21" s="81">
        <f>SUM(K15:K20)</f>
        <v>2667875879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8">
        <v>18</v>
      </c>
      <c r="J23" s="46"/>
      <c r="K23" s="46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9">
        <v>19</v>
      </c>
      <c r="J24" s="81"/>
      <c r="K24" s="81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7 J10:K13 K7:K8 J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5:K6 J8:J9 J20:K22 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316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2011-04-19T08:05:21Z</cp:lastPrinted>
  <dcterms:created xsi:type="dcterms:W3CDTF">2008-10-17T11:51:54Z</dcterms:created>
  <dcterms:modified xsi:type="dcterms:W3CDTF">2011-04-21T06:09:03Z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