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REPORTING\godišnji izvještaji\FINAL revizorsko i GFI\Za ZSE HINA HANFA\"/>
    </mc:Choice>
  </mc:AlternateContent>
  <xr:revisionPtr revIDLastSave="0" documentId="13_ncr:1_{F1B9E929-D27E-42D5-88FE-ABF9267A3B96}" xr6:coauthVersionLast="47" xr6:coauthVersionMax="47" xr10:uidLastSave="{00000000-0000-0000-0000-000000000000}"/>
  <bookViews>
    <workbookView xWindow="20052" yWindow="-108" windowWidth="23256" windowHeight="1245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<sst xmlns="http://schemas.openxmlformats.org/spreadsheetml/2006/main" count="530" uniqueCount="463">
  <si>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</si>
  <si>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</si>
  <si>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</si>
  <si>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</si>
  <si>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</si>
  <si>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</si>
  <si>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</si>
  <si>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</si>
  <si>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</si>
  <si>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</si>
  <si>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</si>
  <si>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</si>
  <si>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</si>
  <si>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</si>
  <si>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</si>
  <si>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</si>
  <si>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</si>
  <si>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</si>
  <si>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</si>
  <si>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</si>
  <si>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</si>
  <si>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</si>
  <si>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</si>
  <si>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</si>
  <si>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</si>
  <si>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</si>
  <si>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</si>
  <si>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</si>
  <si>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</si>
  <si>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</si>
  <si>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</si>
  <si>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</si>
  <si>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</si>
  <si>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</si>
  <si>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</si>
  <si>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</si>
  <si>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</si>
  <si>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</si>
  <si>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</si>
  <si>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</si>
  <si>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</si>
  <si>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</si>
  <si>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</si>
  <si>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</si>
  <si>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</si>
  <si>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</si>
  <si>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</si>
  <si>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</si>
  <si>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</si>
  <si>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</si>
  <si>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</si>
  <si>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</si>
  <si>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</si>
  <si>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</si>
  <si>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</si>
  <si>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</si>
  <si>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</si>
  <si>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</si>
  <si>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</si>
  <si>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</si>
  <si>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</si>
  <si>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</si>
  <si>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</si>
  <si>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</si>
  <si>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</si>
  <si>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</si>
  <si>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</si>
  <si>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</si>
  <si>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</si>
  <si>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</si>
  <si>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</si>
  <si>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</si>
  <si>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</si>
  <si>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</si>
  <si>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</si>
  <si>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</si>
  <si>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</si>
  <si>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</si>
  <si>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</si>
  <si>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</si>
  <si>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</si>
  <si>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</si>
  <si>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</si>
  <si>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</si>
  <si>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</si>
  <si>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</si>
  <si>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</si>
  <si>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</si>
  <si>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</si>
  <si>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</si>
  <si>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</si>
  <si>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</si>
  <si>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</si>
  <si>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</si>
  <si>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</si>
  <si>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</si>
  <si>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</si>
  <si>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</si>
  <si>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</si>
  <si>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</si>
  <si>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</si>
  <si>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</si>
  <si>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</si>
  <si>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</si>
  <si>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</si>
  <si>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</si>
  <si>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</si>
  <si>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</si>
  <si>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</si>
  <si>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</si>
  <si>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</si>
  <si>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</si>
  <si>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</si>
  <si>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</si>
  <si>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</si>
  <si>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</si>
  <si>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</si>
  <si>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</si>
  <si>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</si>
  <si>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</si>
  <si>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</si>
  <si>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</si>
  <si>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</si>
  <si>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</si>
  <si>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</si>
  <si>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</si>
  <si>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</si>
  <si>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</si>
  <si>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</si>
  <si>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</si>
  <si>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</si>
  <si>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</si>
  <si>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</si>
  <si>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</si>
  <si>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</si>
  <si>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</si>
  <si>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</si>
  <si>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</si>
  <si>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</si>
  <si>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</si>
  <si>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</si>
  <si>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</si>
  <si>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</si>
  <si>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</si>
  <si>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</si>
  <si>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</si>
  <si>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</si>
  <si>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</si>
  <si>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</si>
  <si>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</si>
  <si>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</si>
  <si>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</si>
  <si>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</si>
  <si>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</si>
  <si>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</si>
  <si>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</si>
  <si>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</si>
  <si>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</si>
  <si>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</si>
  <si>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</si>
  <si>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</si>
  <si>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</si>
  <si>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</si>
  <si>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</si>
  <si>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</si>
  <si>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</si>
  <si>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</si>
  <si>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</si>
  <si>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</si>
  <si>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</si>
  <si>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</si>
  <si>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</si>
  <si>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</si>
  <si>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</si>
  <si>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</si>
  <si>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</si>
  <si>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</si>
  <si>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</si>
  <si>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</si>
  <si>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</si>
  <si>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</si>
  <si>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</si>
  <si>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</si>
  <si>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</si>
  <si>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</si>
  <si>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</si>
  <si>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</si>
  <si>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</si>
  <si>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</si>
  <si>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</si>
  <si>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</si>
  <si>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</si>
  <si>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</si>
  <si>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</si>
  <si>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</si>
  <si>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</si>
  <si>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</si>
  <si>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</si>
  <si>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</si>
  <si>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</si>
  <si>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</si>
  <si>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</si>
  <si>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</si>
  <si>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</si>
  <si>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</si>
  <si>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</si>
  <si>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</si>
  <si>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</si>
  <si>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</si>
  <si>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</si>
  <si>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</si>
  <si>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</si>
  <si>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</si>
  <si>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</si>
  <si>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</si>
  <si>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</si>
  <si>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</si>
  <si>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</si>
  <si>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</si>
  <si>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</si>
  <si>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</si>
  <si>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</si>
  <si>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</si>
  <si>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</si>
  <si>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</si>
  <si>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</si>
  <si>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</si>
  <si>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</si>
  <si>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</si>
  <si>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</si>
  <si>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</si>
  <si>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</si>
  <si>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</si>
  <si>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</si>
  <si>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</si>
  <si>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</si>
  <si>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</si>
  <si>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</si>
  <si>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</si>
  <si>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</si>
  <si>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</si>
  <si>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</si>
  <si>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</si>
  <si>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</si>
  <si>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</si>
  <si>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</si>
  <si>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</si>
  <si>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</si>
  <si>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</si>
  <si>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</si>
  <si>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</si>
  <si>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</si>
  <si>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</si>
  <si>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</si>
  <si>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</si>
  <si>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</si>
  <si>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</si>
  <si>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</si>
  <si>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</si>
  <si>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</si>
  <si>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</si>
  <si>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</si>
  <si>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</si>
  <si>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</si>
  <si>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</si>
  <si>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</si>
  <si>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</si>
  <si>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</si>
  <si>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</si>
  <si>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</si>
  <si>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</si>
  <si>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</si>
  <si>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</si>
  <si>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</si>
  <si>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</si>
  <si>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</si>
  <si>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</si>
  <si>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</si>
  <si>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</si>
  <si>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</si>
  <si>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</si>
  <si>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</si>
  <si>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</si>
  <si>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</si>
  <si>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</si>
  <si>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</si>
  <si>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</si>
  <si>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</si>
  <si>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</si>
  <si>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</si>
  <si>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</si>
  <si>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</si>
  <si>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</si>
  <si>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</si>
  <si>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</si>
  <si>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</si>
  <si>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</si>
  <si>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</si>
  <si>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</si>
  <si>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</si>
  <si>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</si>
  <si>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</si>
  <si>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</si>
  <si>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</si>
  <si>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</si>
  <si>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</si>
  <si>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</si>
  <si>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</si>
  <si>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</si>
  <si>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</si>
  <si>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</si>
  <si>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</si>
  <si>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</si>
  <si>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</si>
  <si>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</si>
  <si>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</si>
  <si>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</si>
  <si>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</si>
  <si>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</si>
  <si>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</si>
  <si>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</si>
  <si>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</si>
  <si>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</si>
  <si>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</si>
  <si>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</si>
  <si>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</si>
  <si>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</si>
  <si>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</si>
  <si>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</si>
  <si>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</si>
  <si>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</si>
  <si>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</si>
  <si>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</si>
  <si>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</si>
  <si>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</si>
  <si>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</si>
  <si>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</si>
  <si>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</si>
  <si>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</si>
  <si>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</si>
  <si>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</si>
  <si>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</si>
  <si>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</si>
  <si>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</si>
  <si>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</si>
  <si>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</si>
  <si>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</si>
  <si>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</si>
  <si>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</si>
  <si>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</si>
  <si>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</si>
  <si>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</si>
  <si>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</si>
  <si>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</si>
  <si>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</si>
  <si>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</si>
  <si>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</si>
  <si>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</si>
  <si>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</si>
  <si>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</si>
  <si>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</si>
  <si>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</si>
  <si>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</si>
  <si>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</si>
  <si>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</si>
  <si>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</si>
  <si>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</si>
  <si>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</si>
  <si>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</si>
  <si>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</si>
  <si>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</si>
  <si>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</si>
  <si>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</si>
  <si>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</si>
  <si>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</si>
  <si>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</si>
  <si>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</si>
  <si>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</si>
  <si>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</si>
  <si>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</si>
  <si>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</si>
  <si>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</si>
  <si>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</si>
  <si>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</si>
  <si>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</si>
  <si>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</si>
  <si>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</si>
  <si>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</si>
  <si>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</si>
  <si>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</si>
  <si>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</si>
  <si>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</si>
  <si>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</si>
  <si>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</si>
  <si>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</si>
  <si>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</si>
  <si>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</si>
  <si>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</si>
  <si>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</si>
  <si>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</si>
  <si>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</si>
  <si>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</si>
  <si>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</si>
  <si>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</si>
  <si>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</si>
  <si>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</si>
  <si>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</si>
  <si>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</si>
  <si>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</si>
  <si>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</si>
  <si>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</si>
  <si>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</si>
  <si>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</si>
  <si>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</si>
  <si>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</si>
  <si>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</si>
  <si>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</si>
  <si>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</si>
  <si>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</si>
  <si>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</si>
  <si>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</si>
  <si>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</si>
  <si>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</si>
  <si>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</si>
  <si>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</si>
  <si>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</si>
  <si>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</si>
  <si>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</si>
  <si>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</si>
  <si>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</si>
  <si>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</si>
  <si>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</si>
  <si>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</si>
  <si>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</si>
  <si>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</si>
  <si>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</si>
  <si>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</si>
  <si>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</si>
  <si>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</si>
  <si>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</si>
  <si>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</si>
  <si>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</si>
  <si>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</si>
  <si>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</si>
  <si>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03326314</t>
  </si>
  <si>
    <t>RH</t>
  </si>
  <si>
    <t>7478000070YRHU95BU51</t>
  </si>
  <si>
    <t>050018161</t>
  </si>
  <si>
    <t>40479860551</t>
  </si>
  <si>
    <t>1442</t>
  </si>
  <si>
    <t>ZVEČEVO d.d.</t>
  </si>
  <si>
    <t>KRALJA ZVONIMIRA 1</t>
  </si>
  <si>
    <t>POŽEGA</t>
  </si>
  <si>
    <t>zvecevo@zvecevo.hr</t>
  </si>
  <si>
    <t>www.zvecevo.hr</t>
  </si>
  <si>
    <t>ALVIR HRVOJE</t>
  </si>
  <si>
    <t>034/276-200</t>
  </si>
  <si>
    <t>BDO CROATIA d.o.o.</t>
  </si>
  <si>
    <t>VEDRANA STIPIĆ</t>
  </si>
  <si>
    <t>stanje na dan 31.12.2023</t>
  </si>
  <si>
    <t>Obveznik: ZVEČEVO d.d.</t>
  </si>
  <si>
    <t>u razdoblju 01.01.2023. do 31.12.2023.</t>
  </si>
  <si>
    <r>
      <t xml:space="preserve">                   BILJEŠKE UZ FINANCIJSKE IZVJEŠTAJE - GFI
Naziv izdavatelja:   </t>
    </r>
    <r>
      <rPr>
        <b/>
        <sz val="10"/>
        <rFont val="Arial"/>
        <family val="2"/>
      </rPr>
      <t>ZVEČEVO d.d.</t>
    </r>
    <r>
      <rPr>
        <sz val="10"/>
        <rFont val="Arial"/>
        <family val="2"/>
        <charset val="238"/>
      </rPr>
      <t xml:space="preserve">
OIB:   </t>
    </r>
    <r>
      <rPr>
        <b/>
        <sz val="10"/>
        <rFont val="Arial"/>
        <family val="2"/>
      </rPr>
      <t>40479860551</t>
    </r>
    <r>
      <rPr>
        <sz val="10"/>
        <rFont val="Arial"/>
        <family val="2"/>
        <charset val="238"/>
      </rPr>
      <t xml:space="preserve">
Izvještajno razdoblje: </t>
    </r>
    <r>
      <rPr>
        <b/>
        <sz val="10"/>
        <rFont val="Arial"/>
        <family val="2"/>
      </rPr>
      <t>1. siječnja 2023. do 31. prosinca 2023. godine</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 </t>
    </r>
    <r>
      <rPr>
        <b/>
        <sz val="10"/>
        <rFont val="Arial"/>
        <family val="2"/>
      </rPr>
      <t xml:space="preserve"> objašnjeno u priloženim bilješkama</t>
    </r>
    <r>
      <rPr>
        <sz val="10"/>
        <rFont val="Arial"/>
        <family val="2"/>
        <charset val="238"/>
      </rPr>
      <t xml:space="preserve">
b) objaviti informacije prema MSFI-a koje nisu prezentirane u izvještaju o financijskom položaju, izvještaju o sveobuhvatnoj dobiti, izvještaju o novčanim tokovima i izvještaju o promjenama kapitala, </t>
    </r>
    <r>
      <rPr>
        <b/>
        <sz val="10"/>
        <rFont val="Arial"/>
        <family val="2"/>
      </rPr>
      <t>- objašnjeno u priloženim bilješkama</t>
    </r>
    <r>
      <rPr>
        <sz val="10"/>
        <rFont val="Arial"/>
        <family val="2"/>
        <charset val="238"/>
      </rPr>
      <t xml:space="preserve">
c) pružiti dodatne informacije koje nisu prezentirane u izvještaju o financijskom položaju, izvještaju o sveobuhvatnoj dobiti, izvještaju o novčanim tokovima i izvještaju o promjeni kapitala, ali su važne za razumijevanje bilo kojeg od njih. -</t>
    </r>
    <r>
      <rPr>
        <b/>
        <sz val="10"/>
        <rFont val="Arial"/>
        <family val="2"/>
      </rPr>
      <t xml:space="preserve"> objašnjeno u priloženim bilješkama</t>
    </r>
    <r>
      <rPr>
        <sz val="10"/>
        <rFont val="Arial"/>
        <family val="2"/>
        <charset val="238"/>
      </rPr>
      <t xml:space="preserve">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t>
    </r>
    <r>
      <rPr>
        <b/>
        <sz val="10"/>
        <rFont val="Arial"/>
        <family val="2"/>
      </rPr>
      <t>ZVEČEVO d.d. sa sjedištem u Požegi, Kralja Zvonimira 1 registrirano je i osnovano u Republici Hrvatskoj kao dioničko društvo 12. rujna 1994., a datira iz 1921. godine. MBS Društva je 050018161 dok je njegov OIB 40479860551.</t>
    </r>
    <r>
      <rPr>
        <sz val="10"/>
        <rFont val="Arial"/>
        <family val="2"/>
        <charset val="238"/>
      </rPr>
      <t xml:space="preserve">
2. usvojene računovodstvene politike - </t>
    </r>
    <r>
      <rPr>
        <b/>
        <sz val="10"/>
        <rFont val="Arial"/>
        <family val="2"/>
      </rPr>
      <t>nije bilo promjene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t>
    </r>
    <r>
      <rPr>
        <b/>
        <sz val="10"/>
        <rFont val="Arial"/>
        <family val="2"/>
      </rPr>
      <t>n/p</t>
    </r>
    <r>
      <rPr>
        <sz val="10"/>
        <rFont val="Arial"/>
        <family val="2"/>
        <charset val="238"/>
      </rPr>
      <t xml:space="preserv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t>
    </r>
    <r>
      <rPr>
        <b/>
        <sz val="10"/>
        <rFont val="Arial"/>
        <family val="2"/>
      </rPr>
      <t>n/p</t>
    </r>
    <r>
      <rPr>
        <sz val="10"/>
        <rFont val="Arial"/>
        <family val="2"/>
        <charset val="238"/>
      </rPr>
      <t xml:space="preserve">
5. iznos i prirodu pojedinih stavki prihoda ili rashoda izuzetne veličine ili pojave - </t>
    </r>
    <r>
      <rPr>
        <b/>
        <sz val="10"/>
        <rFont val="Arial"/>
        <family val="2"/>
      </rPr>
      <t>objašnjeno u priloženim bilješkama</t>
    </r>
    <r>
      <rPr>
        <sz val="10"/>
        <rFont val="Arial"/>
        <family val="2"/>
        <charset val="238"/>
      </rPr>
      <t xml:space="preserve">
6. iznose koje poduzetnik duguje i koji dospijevaju nakon više od pet godina, kao i ukupna dugovanja poduzetnika pokrivena vrijednim osiguranjem koje je dao poduzetnik, uz naznaku vrste i oblika osiguranja - </t>
    </r>
    <r>
      <rPr>
        <b/>
        <sz val="10"/>
        <rFont val="Arial"/>
        <family val="2"/>
      </rPr>
      <t>objašnjeno u priloženim bilješkama</t>
    </r>
    <r>
      <rPr>
        <sz val="10"/>
        <rFont val="Arial"/>
        <family val="2"/>
        <charset val="238"/>
      </rPr>
      <t xml:space="preserve">
7. prosječan broj zaposlenih tijekom poslovne godine - </t>
    </r>
    <r>
      <rPr>
        <b/>
        <sz val="10"/>
        <rFont val="Arial"/>
        <family val="2"/>
      </rPr>
      <t>211</t>
    </r>
    <r>
      <rPr>
        <sz val="10"/>
        <rFont val="Arial"/>
        <family val="2"/>
        <charset val="238"/>
      </rPr>
      <t xml:space="preserv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t>
    </r>
    <r>
      <rPr>
        <b/>
        <sz val="10"/>
        <rFont val="Arial"/>
        <family val="2"/>
      </rPr>
      <t>n/p</t>
    </r>
    <r>
      <rPr>
        <sz val="10"/>
        <rFont val="Arial"/>
        <family val="2"/>
        <charset val="238"/>
      </rPr>
      <t xml:space="preserv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t>
    </r>
    <r>
      <rPr>
        <b/>
        <sz val="10"/>
        <rFont val="Arial"/>
        <family val="2"/>
      </rPr>
      <t>- priložena Izjava o primicima</t>
    </r>
    <r>
      <rPr>
        <sz val="10"/>
        <rFont val="Arial"/>
        <family val="2"/>
        <charset val="238"/>
      </rPr>
      <t xml:space="preserv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t>
    </r>
    <r>
      <rPr>
        <b/>
        <sz val="10"/>
        <rFont val="Arial"/>
        <family val="2"/>
      </rPr>
      <t>objašnjeno u priloženim bilješkama</t>
    </r>
    <r>
      <rPr>
        <sz val="10"/>
        <rFont val="Arial"/>
        <family val="2"/>
        <charset val="238"/>
      </rPr>
      <t xml:space="preserve">
11. ako su u bilanci priznata rezerviranja za odgođeni porez, stanja odgođenog poreza na kraju poslovne godine i kretanja tih stanja tijekom poslovne godine - </t>
    </r>
    <r>
      <rPr>
        <b/>
        <sz val="10"/>
        <rFont val="Arial"/>
        <family val="2"/>
      </rPr>
      <t>nije bilo promjene</t>
    </r>
    <r>
      <rPr>
        <sz val="10"/>
        <rFont val="Arial"/>
        <family val="2"/>
        <charset val="238"/>
      </rPr>
      <t xml:space="preserv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t>
    </r>
    <r>
      <rPr>
        <b/>
        <sz val="10"/>
        <rFont val="Arial"/>
        <family val="2"/>
      </rPr>
      <t>n/p</t>
    </r>
    <r>
      <rPr>
        <sz val="10"/>
        <rFont val="Arial"/>
        <family val="2"/>
        <charset val="238"/>
      </rPr>
      <t xml:space="preserve">
13. broj i nominalnu vrijednost, ili ako ne postoji nominalna vrijednost, knjigovodstvenu vrijednost dionica ili udjela upisanih tijekom poslovne godine u okviru odobrenog kapitala </t>
    </r>
    <r>
      <rPr>
        <b/>
        <sz val="10"/>
        <rFont val="Arial"/>
        <family val="2"/>
      </rPr>
      <t>- nije bilo promjene</t>
    </r>
    <r>
      <rPr>
        <sz val="10"/>
        <rFont val="Arial"/>
        <family val="2"/>
        <charset val="238"/>
      </rPr>
      <t xml:space="preserve">
14. u slučaju kada postoji više rodova dionica, broj i nominalnu vrijednost, ili ako ne postoji nominalna vrijednost, knjigovodstvenu vrijednost svakog roda - </t>
    </r>
    <r>
      <rPr>
        <b/>
        <sz val="10"/>
        <rFont val="Arial"/>
        <family val="2"/>
      </rPr>
      <t>objašnjeno u priloženim bilješkama</t>
    </r>
    <r>
      <rPr>
        <sz val="10"/>
        <rFont val="Arial"/>
        <family val="2"/>
        <charset val="238"/>
      </rPr>
      <t xml:space="preserve">
15. postojanje bilo kakvih potvrda o sudjelovanju, konvertibilnih zadužnica, jamstava, opcija ili sličnih vrijednosnica ili prava, s naznakom njihovog broja i prava koja daju - </t>
    </r>
    <r>
      <rPr>
        <b/>
        <sz val="10"/>
        <rFont val="Arial"/>
        <family val="2"/>
      </rPr>
      <t>n/p</t>
    </r>
    <r>
      <rPr>
        <sz val="10"/>
        <rFont val="Arial"/>
        <family val="2"/>
        <charset val="238"/>
      </rPr>
      <t xml:space="preserve">
16. naziv, sjedište te pravni oblik svakog poduzetnika u kojemu poduzetnik ima neograničenu odgovornost - </t>
    </r>
    <r>
      <rPr>
        <b/>
        <sz val="10"/>
        <rFont val="Arial"/>
        <family val="2"/>
      </rPr>
      <t>n/p</t>
    </r>
    <r>
      <rPr>
        <sz val="10"/>
        <rFont val="Arial"/>
        <family val="2"/>
        <charset val="238"/>
      </rPr>
      <t xml:space="preserve">
17. naziv i sjedište poduzetnika koji sastavlja godišnji konsolidirani financijski izvještaj najveće grupe poduzetnika u kojoj poduzetnik sudjeluje kao kontrolirani član grupe -</t>
    </r>
    <r>
      <rPr>
        <b/>
        <sz val="10"/>
        <rFont val="Arial"/>
        <family val="2"/>
      </rPr>
      <t>n/p</t>
    </r>
    <r>
      <rPr>
        <sz val="10"/>
        <rFont val="Arial"/>
        <family val="2"/>
        <charset val="238"/>
      </rPr>
      <t xml:space="preserve">
18. naziv i sjedište poduzetnika koji sastavlja godišnji konsolidirani financijski izvještaj najmanje grupe poduzetnika u kojoj poduzetnik sudjeluje kao kontrolirani član i koji je također uključen u grupu poduzetnika iz točke 17. - </t>
    </r>
    <r>
      <rPr>
        <b/>
        <sz val="10"/>
        <rFont val="Arial"/>
        <family val="2"/>
      </rPr>
      <t>n/p</t>
    </r>
    <r>
      <rPr>
        <sz val="10"/>
        <rFont val="Arial"/>
        <family val="2"/>
        <charset val="238"/>
      </rPr>
      <t xml:space="preserve">
19. mjesto na kojem je moguće dobiti primjerke godišnjih konsolidiranih financijskih izvještaja iz točaka 17. i 18., pod uvjetom da su dostupni - </t>
    </r>
    <r>
      <rPr>
        <b/>
        <sz val="10"/>
        <rFont val="Arial"/>
        <family val="2"/>
      </rPr>
      <t>n/p</t>
    </r>
    <r>
      <rPr>
        <sz val="10"/>
        <rFont val="Arial"/>
        <family val="2"/>
        <charset val="238"/>
      </rPr>
      <t xml:space="preserve">
20. predloženu raspodjelu dobiti ili predloženo postupanje s gubitkom, ili, ako je to primjenjivo, raspodjelu dobiti ili postupanje s gubitkom - </t>
    </r>
    <r>
      <rPr>
        <b/>
        <sz val="10"/>
        <rFont val="Arial"/>
        <family val="2"/>
      </rPr>
      <t>priloženo</t>
    </r>
    <r>
      <rPr>
        <sz val="10"/>
        <rFont val="Arial"/>
        <family val="2"/>
        <charset val="238"/>
      </rPr>
      <t xml:space="preserve">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t>
    </r>
    <r>
      <rPr>
        <b/>
        <sz val="10"/>
        <rFont val="Arial"/>
        <family val="2"/>
      </rPr>
      <t>n/p</t>
    </r>
    <r>
      <rPr>
        <sz val="10"/>
        <rFont val="Arial"/>
        <family val="2"/>
        <charset val="238"/>
      </rPr>
      <t xml:space="preserve">
22. prirodu i financijski učinak značajnih događaja koji su nastupili nakon datuma bilance i nisu odraženi u računu dobiti i gubitka ili bilanci - </t>
    </r>
    <r>
      <rPr>
        <b/>
        <sz val="10"/>
        <rFont val="Arial"/>
        <family val="2"/>
      </rPr>
      <t>objašnjeno u priloženim bilješkama</t>
    </r>
    <r>
      <rPr>
        <sz val="10"/>
        <rFont val="Arial"/>
        <family val="2"/>
        <charset val="238"/>
      </rPr>
      <t xml:space="preserve">
23. neto prihod raščlanjen po kategorijama aktivnosti i zemljopisnim tržištima, ako se te kategorije i tržišta znatno međusobno razlikuju, uzimajući u obzir način na koji je organizirana prodaja proizvoda i pružanje usluga. - </t>
    </r>
    <r>
      <rPr>
        <b/>
        <sz val="10"/>
        <rFont val="Arial"/>
        <family val="2"/>
      </rPr>
      <t>objašnjeno u priloženim bilješkama</t>
    </r>
    <r>
      <rPr>
        <sz val="10"/>
        <rFont val="Arial"/>
        <family val="2"/>
        <charset val="238"/>
      </rPr>
      <t xml:space="preserv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r>
    <r>
      <rPr>
        <b/>
        <sz val="10"/>
        <rFont val="Arial"/>
        <family val="2"/>
      </rPr>
      <t>14.100 EUR</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</si>
</sst>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G16" sqref="G16"/>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444</v>
      </c>
      <c r="D10" s="130"/>
      <c r="E10" s="49"/>
      <c r="F10" s="152" t="s">
        <v>323</v>
      </c>
      <c r="G10" s="153"/>
      <c r="H10" s="111" t="s">
        <v>445</v>
      </c>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447</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448</v>
      </c>
      <c r="D14" s="130"/>
      <c r="E14" s="134"/>
      <c r="F14" s="119"/>
      <c r="G14" s="63" t="s">
        <v>324</v>
      </c>
      <c r="H14" s="111" t="s">
        <v>446</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449</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450</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34000</v>
      </c>
      <c r="D20" s="112"/>
      <c r="E20" s="99"/>
      <c r="F20" s="99"/>
      <c r="G20" s="103" t="s">
        <v>452</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451</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453</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454</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224</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327</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455</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456</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453</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457</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458</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workbookViewId="0">
      <selection activeCell="A119" sqref="A119:F119"/>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459</v>
      </c>
      <c r="B2" s="169"/>
      <c r="C2" s="169"/>
      <c r="D2" s="169"/>
      <c r="E2" s="169"/>
      <c r="F2" s="169"/>
      <c r="G2" s="169"/>
      <c r="H2" s="169"/>
      <c r="I2" s="169"/>
    </row>
    <row r="3" spans="1:9" x14ac:dyDescent="0.2">
      <c r="A3" s="170" t="s">
        <v>443</v>
      </c>
      <c r="B3" s="170"/>
      <c r="C3" s="170"/>
      <c r="D3" s="170"/>
      <c r="E3" s="170"/>
      <c r="F3" s="170"/>
      <c r="G3" s="170"/>
      <c r="H3" s="170"/>
      <c r="I3" s="170"/>
    </row>
    <row r="4" spans="1:9" x14ac:dyDescent="0.2">
      <c r="A4" s="171" t="s">
        <v>460</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14956163</v>
      </c>
      <c r="I9" s="81">
        <f>I10+I17+I27+I38+I43</f>
        <v>14454314</v>
      </c>
    </row>
    <row r="10" spans="1:9" ht="12.75" customHeight="1" x14ac:dyDescent="0.2">
      <c r="A10" s="163" t="s">
        <v>6</v>
      </c>
      <c r="B10" s="163"/>
      <c r="C10" s="163"/>
      <c r="D10" s="163"/>
      <c r="E10" s="163"/>
      <c r="F10" s="163"/>
      <c r="G10" s="80">
        <v>3</v>
      </c>
      <c r="H10" s="81">
        <f>H11+H12+H13+H14+H15+H16</f>
        <v>226543</v>
      </c>
      <c r="I10" s="81">
        <f>I11+I12+I13+I14+I15+I16</f>
        <v>243220</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223656</v>
      </c>
      <c r="I12" s="79">
        <v>243220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2887</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14455440</v>
      </c>
      <c r="I17" s="81">
        <f>I18+I19+I20+I21+I22+I23+I24+I25+I26</f>
        <v>14118861</v>
      </c>
    </row>
    <row r="18" spans="1:9" ht="12.75" customHeight="1" x14ac:dyDescent="0.2">
      <c r="A18" s="162" t="s">
        <v>14</v>
      </c>
      <c r="B18" s="162"/>
      <c r="C18" s="162"/>
      <c r="D18" s="162"/>
      <c r="E18" s="162"/>
      <c r="F18" s="162"/>
      <c r="G18" s="78">
        <v>11</v>
      </c>
      <c r="H18" s="79">
        <v>3429735</v>
      </c>
      <c r="I18" s="79">
        <v>3429735</v>
      </c>
    </row>
    <row r="19" spans="1:9" ht="12.75" customHeight="1" x14ac:dyDescent="0.2">
      <c r="A19" s="162" t="s">
        <v>15</v>
      </c>
      <c r="B19" s="162"/>
      <c r="C19" s="162"/>
      <c r="D19" s="162"/>
      <c r="E19" s="162"/>
      <c r="F19" s="162"/>
      <c r="G19" s="78">
        <v>12</v>
      </c>
      <c r="H19" s="79">
        <v>2354281</v>
      </c>
      <c r="I19" s="79">
        <v>2273678</v>
      </c>
    </row>
    <row r="20" spans="1:9" ht="12.75" customHeight="1" x14ac:dyDescent="0.2">
      <c r="A20" s="162" t="s">
        <v>16</v>
      </c>
      <c r="B20" s="162"/>
      <c r="C20" s="162"/>
      <c r="D20" s="162"/>
      <c r="E20" s="162"/>
      <c r="F20" s="162"/>
      <c r="G20" s="78">
        <v>13</v>
      </c>
      <c r="H20" s="79">
        <v>8558711</v>
      </c>
      <c r="I20" s="79">
        <v>8310685</v>
      </c>
    </row>
    <row r="21" spans="1:9" ht="12.75" customHeight="1" x14ac:dyDescent="0.2">
      <c r="A21" s="162" t="s">
        <v>17</v>
      </c>
      <c r="B21" s="162"/>
      <c r="C21" s="162"/>
      <c r="D21" s="162"/>
      <c r="E21" s="162"/>
      <c r="F21" s="162"/>
      <c r="G21" s="78">
        <v>14</v>
      </c>
      <c r="H21" s="79">
        <v>14424</v>
      </c>
      <c r="I21" s="79">
        <v>14562</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5309</v>
      </c>
      <c r="I23" s="79">
        <v>0</v>
      </c>
    </row>
    <row r="24" spans="1:9" ht="12.75" customHeight="1" x14ac:dyDescent="0.2">
      <c r="A24" s="162" t="s">
        <v>20</v>
      </c>
      <c r="B24" s="162"/>
      <c r="C24" s="162"/>
      <c r="D24" s="162"/>
      <c r="E24" s="162"/>
      <c r="F24" s="162"/>
      <c r="G24" s="78">
        <v>17</v>
      </c>
      <c r="H24" s="79">
        <v>92980</v>
      </c>
      <c r="I24" s="79">
        <v>90201</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258736</v>
      </c>
      <c r="I27" s="81">
        <f>SUM(I28:I37)</f>
        <v>82289</v>
      </c>
    </row>
    <row r="28" spans="1:9" ht="12.75" customHeight="1" x14ac:dyDescent="0.2">
      <c r="A28" s="162" t="s">
        <v>24</v>
      </c>
      <c r="B28" s="162"/>
      <c r="C28" s="162"/>
      <c r="D28" s="162"/>
      <c r="E28" s="162"/>
      <c r="F28" s="162"/>
      <c r="G28" s="78">
        <v>21</v>
      </c>
      <c r="H28" s="79">
        <v>2655</v>
      </c>
      <c r="I28" s="79">
        <v>2655</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256081</v>
      </c>
      <c r="I35" s="79">
        <v>79634</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3" t="s">
        <v>34</v>
      </c>
      <c r="B38" s="163"/>
      <c r="C38" s="163"/>
      <c r="D38" s="163"/>
      <c r="E38" s="163"/>
      <c r="F38" s="163"/>
      <c r="G38" s="80">
        <v>31</v>
      </c>
      <c r="H38" s="81">
        <f>H39+H40+H41+H42</f>
        <v>15444</v>
      </c>
      <c r="I38" s="81">
        <f>I39+I40+I41+I42</f>
        <v>9944</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15444</v>
      </c>
      <c r="I42" s="79">
        <v>9944</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6910883</v>
      </c>
      <c r="I44" s="81">
        <f>I45+I53+I60+I70</f>
        <v>7541086</v>
      </c>
    </row>
    <row r="45" spans="1:9" ht="12.75" customHeight="1" x14ac:dyDescent="0.2">
      <c r="A45" s="163" t="s">
        <v>41</v>
      </c>
      <c r="B45" s="163"/>
      <c r="C45" s="163"/>
      <c r="D45" s="163"/>
      <c r="E45" s="163"/>
      <c r="F45" s="163"/>
      <c r="G45" s="80">
        <v>38</v>
      </c>
      <c r="H45" s="81">
        <f>SUM(H46:H52)</f>
        <v>4433251</v>
      </c>
      <c r="I45" s="81">
        <f>SUM(I46:I52)</f>
        <v>4919617</v>
      </c>
    </row>
    <row r="46" spans="1:9" ht="12.75" customHeight="1" x14ac:dyDescent="0.2">
      <c r="A46" s="162" t="s">
        <v>42</v>
      </c>
      <c r="B46" s="162"/>
      <c r="C46" s="162"/>
      <c r="D46" s="162"/>
      <c r="E46" s="162"/>
      <c r="F46" s="162"/>
      <c r="G46" s="78">
        <v>39</v>
      </c>
      <c r="H46" s="79">
        <v>1447613</v>
      </c>
      <c r="I46" s="79">
        <v>1571892</v>
      </c>
    </row>
    <row r="47" spans="1:9" ht="12.75" customHeight="1" x14ac:dyDescent="0.2">
      <c r="A47" s="162" t="s">
        <v>43</v>
      </c>
      <c r="B47" s="162"/>
      <c r="C47" s="162"/>
      <c r="D47" s="162"/>
      <c r="E47" s="162"/>
      <c r="F47" s="162"/>
      <c r="G47" s="78">
        <v>40</v>
      </c>
      <c r="H47" s="79">
        <v>666306</v>
      </c>
      <c r="I47" s="79">
        <v>887918</v>
      </c>
    </row>
    <row r="48" spans="1:9" ht="12.75" customHeight="1" x14ac:dyDescent="0.2">
      <c r="A48" s="162" t="s">
        <v>44</v>
      </c>
      <c r="B48" s="162"/>
      <c r="C48" s="162"/>
      <c r="D48" s="162"/>
      <c r="E48" s="162"/>
      <c r="F48" s="162"/>
      <c r="G48" s="78">
        <v>41</v>
      </c>
      <c r="H48" s="79">
        <v>1314388</v>
      </c>
      <c r="I48" s="79">
        <v>1479837</v>
      </c>
    </row>
    <row r="49" spans="1:9" ht="12.75" customHeight="1" x14ac:dyDescent="0.2">
      <c r="A49" s="162" t="s">
        <v>45</v>
      </c>
      <c r="B49" s="162"/>
      <c r="C49" s="162"/>
      <c r="D49" s="162"/>
      <c r="E49" s="162"/>
      <c r="F49" s="162"/>
      <c r="G49" s="78">
        <v>42</v>
      </c>
      <c r="H49" s="79">
        <v>14206</v>
      </c>
      <c r="I49" s="79">
        <v>5196</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990738</v>
      </c>
      <c r="I51" s="79">
        <v>974774</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1893789</v>
      </c>
      <c r="I53" s="81">
        <f>SUM(I54:I59)</f>
        <v>2120472</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1733877</v>
      </c>
      <c r="I56" s="79">
        <v>1757748</v>
      </c>
    </row>
    <row r="57" spans="1:9" ht="12.75" customHeight="1" x14ac:dyDescent="0.2">
      <c r="A57" s="162" t="s">
        <v>53</v>
      </c>
      <c r="B57" s="162"/>
      <c r="C57" s="162"/>
      <c r="D57" s="162"/>
      <c r="E57" s="162"/>
      <c r="F57" s="162"/>
      <c r="G57" s="78">
        <v>50</v>
      </c>
      <c r="H57" s="79">
        <v>820</v>
      </c>
      <c r="I57" s="79">
        <v>136</v>
      </c>
    </row>
    <row r="58" spans="1:9" ht="12.75" customHeight="1" x14ac:dyDescent="0.2">
      <c r="A58" s="162" t="s">
        <v>54</v>
      </c>
      <c r="B58" s="162"/>
      <c r="C58" s="162"/>
      <c r="D58" s="162"/>
      <c r="E58" s="162"/>
      <c r="F58" s="162"/>
      <c r="G58" s="78">
        <v>51</v>
      </c>
      <c r="H58" s="79">
        <v>70639</v>
      </c>
      <c r="I58" s="79">
        <v>317918</v>
      </c>
    </row>
    <row r="59" spans="1:9" ht="12.75" customHeight="1" x14ac:dyDescent="0.2">
      <c r="A59" s="162" t="s">
        <v>55</v>
      </c>
      <c r="B59" s="162"/>
      <c r="C59" s="162"/>
      <c r="D59" s="162"/>
      <c r="E59" s="162"/>
      <c r="F59" s="162"/>
      <c r="G59" s="78">
        <v>52</v>
      </c>
      <c r="H59" s="79">
        <v>88453</v>
      </c>
      <c r="I59" s="79">
        <v>44670</v>
      </c>
    </row>
    <row r="60" spans="1:9" ht="12.75" customHeight="1" x14ac:dyDescent="0.2">
      <c r="A60" s="163" t="s">
        <v>56</v>
      </c>
      <c r="B60" s="163"/>
      <c r="C60" s="163"/>
      <c r="D60" s="163"/>
      <c r="E60" s="163"/>
      <c r="F60" s="163"/>
      <c r="G60" s="80">
        <v>53</v>
      </c>
      <c r="H60" s="81">
        <f>SUM(H61:H69)</f>
        <v>498752</v>
      </c>
      <c r="I60" s="81">
        <f>SUM(I61:I69)</f>
        <v>423741</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325</v>
      </c>
      <c r="I67" s="79">
        <v>592</v>
      </c>
    </row>
    <row r="68" spans="1:9" ht="12.75" customHeight="1" x14ac:dyDescent="0.2">
      <c r="A68" s="162" t="s">
        <v>31</v>
      </c>
      <c r="B68" s="162"/>
      <c r="C68" s="162"/>
      <c r="D68" s="162"/>
      <c r="E68" s="162"/>
      <c r="F68" s="162"/>
      <c r="G68" s="78">
        <v>61</v>
      </c>
      <c r="H68" s="79">
        <v>498427</v>
      </c>
      <c r="I68" s="79">
        <v>423149</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85091</v>
      </c>
      <c r="I70" s="79">
        <v>77256</v>
      </c>
    </row>
    <row r="71" spans="1:9" ht="12.75" customHeight="1" x14ac:dyDescent="0.2">
      <c r="A71" s="182" t="s">
        <v>60</v>
      </c>
      <c r="B71" s="182"/>
      <c r="C71" s="182"/>
      <c r="D71" s="182"/>
      <c r="E71" s="182"/>
      <c r="F71" s="182"/>
      <c r="G71" s="78">
        <v>64</v>
      </c>
      <c r="H71" s="79">
        <v>3606</v>
      </c>
      <c r="I71" s="79">
        <v>845619</v>
      </c>
    </row>
    <row r="72" spans="1:9" ht="12.75" customHeight="1" x14ac:dyDescent="0.2">
      <c r="A72" s="164" t="s">
        <v>61</v>
      </c>
      <c r="B72" s="164"/>
      <c r="C72" s="164"/>
      <c r="D72" s="164"/>
      <c r="E72" s="164"/>
      <c r="F72" s="164"/>
      <c r="G72" s="80">
        <v>65</v>
      </c>
      <c r="H72" s="81">
        <f>H8+H9+H44+H71</f>
        <v>21870652</v>
      </c>
      <c r="I72" s="81">
        <f>I8+I9+I44+I71</f>
        <v>22841019</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4654331</v>
      </c>
      <c r="I75" s="81">
        <f>I76+I77+I78+I84+I85+I91+I94+I97</f>
        <v>4538730</v>
      </c>
    </row>
    <row r="76" spans="1:9" ht="12.75" customHeight="1" x14ac:dyDescent="0.2">
      <c r="A76" s="165" t="s">
        <v>64</v>
      </c>
      <c r="B76" s="165"/>
      <c r="C76" s="165"/>
      <c r="D76" s="165"/>
      <c r="E76" s="165"/>
      <c r="F76" s="165"/>
      <c r="G76" s="78">
        <v>68</v>
      </c>
      <c r="H76" s="82">
        <v>10149844</v>
      </c>
      <c r="I76" s="82">
        <v>9941620</v>
      </c>
    </row>
    <row r="77" spans="1:9" ht="12.75" customHeight="1" x14ac:dyDescent="0.2">
      <c r="A77" s="165" t="s">
        <v>65</v>
      </c>
      <c r="B77" s="165"/>
      <c r="C77" s="165"/>
      <c r="D77" s="165"/>
      <c r="E77" s="165"/>
      <c r="F77" s="165"/>
      <c r="G77" s="78">
        <v>69</v>
      </c>
      <c r="H77" s="82">
        <v>3329634</v>
      </c>
      <c r="I77" s="82">
        <v>3329634</v>
      </c>
    </row>
    <row r="78" spans="1:9" ht="12.75" customHeight="1" x14ac:dyDescent="0.2">
      <c r="A78" s="163" t="s">
        <v>66</v>
      </c>
      <c r="B78" s="163"/>
      <c r="C78" s="163"/>
      <c r="D78" s="163"/>
      <c r="E78" s="163"/>
      <c r="F78" s="163"/>
      <c r="G78" s="80">
        <v>70</v>
      </c>
      <c r="H78" s="81">
        <f>SUM(H79:H83)</f>
        <v>308613</v>
      </c>
      <c r="I78" s="81">
        <f>SUM(I79:I83)</f>
        <v>308613</v>
      </c>
    </row>
    <row r="79" spans="1:9" ht="12.75" customHeight="1" x14ac:dyDescent="0.2">
      <c r="A79" s="162" t="s">
        <v>67</v>
      </c>
      <c r="B79" s="162"/>
      <c r="C79" s="162"/>
      <c r="D79" s="162"/>
      <c r="E79" s="162"/>
      <c r="F79" s="162"/>
      <c r="G79" s="78">
        <v>71</v>
      </c>
      <c r="H79" s="82">
        <v>308613</v>
      </c>
      <c r="I79" s="82">
        <v>308613</v>
      </c>
    </row>
    <row r="80" spans="1:9" ht="12.75" customHeight="1" x14ac:dyDescent="0.2">
      <c r="A80" s="162" t="s">
        <v>68</v>
      </c>
      <c r="B80" s="162"/>
      <c r="C80" s="162"/>
      <c r="D80" s="162"/>
      <c r="E80" s="162"/>
      <c r="F80" s="162"/>
      <c r="G80" s="78">
        <v>72</v>
      </c>
      <c r="H80" s="82">
        <v>11434</v>
      </c>
      <c r="I80" s="82">
        <v>11434</v>
      </c>
    </row>
    <row r="81" spans="1:9" ht="12.75" customHeight="1" x14ac:dyDescent="0.2">
      <c r="A81" s="162" t="s">
        <v>69</v>
      </c>
      <c r="B81" s="162"/>
      <c r="C81" s="162"/>
      <c r="D81" s="162"/>
      <c r="E81" s="162"/>
      <c r="F81" s="162"/>
      <c r="G81" s="78">
        <v>73</v>
      </c>
      <c r="H81" s="82">
        <v>-11434</v>
      </c>
      <c r="I81" s="82">
        <v>-11434</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3179959</v>
      </c>
      <c r="I84" s="82">
        <v>3179959</v>
      </c>
    </row>
    <row r="85" spans="1:9" ht="12.75" customHeight="1" x14ac:dyDescent="0.2">
      <c r="A85" s="183" t="s">
        <v>442</v>
      </c>
      <c r="B85" s="183"/>
      <c r="C85" s="183"/>
      <c r="D85" s="183"/>
      <c r="E85" s="183"/>
      <c r="F85" s="183"/>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3" t="s">
        <v>342</v>
      </c>
      <c r="B91" s="163"/>
      <c r="C91" s="163"/>
      <c r="D91" s="163"/>
      <c r="E91" s="163"/>
      <c r="F91" s="163"/>
      <c r="G91" s="80">
        <v>83</v>
      </c>
      <c r="H91" s="81">
        <f>H92-H93</f>
        <v>-11471216</v>
      </c>
      <c r="I91" s="81">
        <f>I92-I93</f>
        <v>-12105495</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11471216</v>
      </c>
      <c r="I93" s="82">
        <v>12105495</v>
      </c>
    </row>
    <row r="94" spans="1:9" ht="12.75" customHeight="1" x14ac:dyDescent="0.2">
      <c r="A94" s="163" t="s">
        <v>343</v>
      </c>
      <c r="B94" s="163"/>
      <c r="C94" s="163"/>
      <c r="D94" s="163"/>
      <c r="E94" s="163"/>
      <c r="F94" s="163"/>
      <c r="G94" s="80">
        <v>86</v>
      </c>
      <c r="H94" s="81">
        <f>H95-H96</f>
        <v>-842503</v>
      </c>
      <c r="I94" s="81">
        <f>I95-I96</f>
        <v>-115601</v>
      </c>
    </row>
    <row r="95" spans="1:9" ht="12.75" customHeight="1" x14ac:dyDescent="0.2">
      <c r="A95" s="162" t="s">
        <v>77</v>
      </c>
      <c r="B95" s="162"/>
      <c r="C95" s="162"/>
      <c r="D95" s="162"/>
      <c r="E95" s="162"/>
      <c r="F95" s="162"/>
      <c r="G95" s="78">
        <v>87</v>
      </c>
      <c r="H95" s="82">
        <v>0</v>
      </c>
      <c r="I95" s="82">
        <v>0</v>
      </c>
    </row>
    <row r="96" spans="1:9" ht="12.75" customHeight="1" x14ac:dyDescent="0.2">
      <c r="A96" s="162" t="s">
        <v>78</v>
      </c>
      <c r="B96" s="162"/>
      <c r="C96" s="162"/>
      <c r="D96" s="162"/>
      <c r="E96" s="162"/>
      <c r="F96" s="162"/>
      <c r="G96" s="78">
        <v>88</v>
      </c>
      <c r="H96" s="82">
        <v>842503</v>
      </c>
      <c r="I96" s="82">
        <v>115601</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47791</v>
      </c>
      <c r="I98" s="81">
        <f>SUM(I99:I104)</f>
        <v>40219</v>
      </c>
    </row>
    <row r="99" spans="1:9" ht="12.75" customHeight="1" x14ac:dyDescent="0.2">
      <c r="A99" s="162" t="s">
        <v>80</v>
      </c>
      <c r="B99" s="162"/>
      <c r="C99" s="162"/>
      <c r="D99" s="162"/>
      <c r="E99" s="162"/>
      <c r="F99" s="162"/>
      <c r="G99" s="78">
        <v>91</v>
      </c>
      <c r="H99" s="82">
        <v>47791</v>
      </c>
      <c r="I99" s="82">
        <v>40219</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9021016</v>
      </c>
      <c r="I105" s="81">
        <f>SUM(I106:I116)</f>
        <v>8856691</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215373</v>
      </c>
      <c r="I110" s="82">
        <v>0</v>
      </c>
    </row>
    <row r="111" spans="1:9" ht="12.75" customHeight="1" x14ac:dyDescent="0.2">
      <c r="A111" s="162" t="s">
        <v>91</v>
      </c>
      <c r="B111" s="162"/>
      <c r="C111" s="162"/>
      <c r="D111" s="162"/>
      <c r="E111" s="162"/>
      <c r="F111" s="162"/>
      <c r="G111" s="78">
        <v>103</v>
      </c>
      <c r="H111" s="82">
        <v>6293779</v>
      </c>
      <c r="I111" s="82">
        <v>5910855</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603014</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1813824</v>
      </c>
      <c r="I115" s="79">
        <v>1644782</v>
      </c>
    </row>
    <row r="116" spans="1:9" ht="12.75" customHeight="1" x14ac:dyDescent="0.2">
      <c r="A116" s="162" t="s">
        <v>96</v>
      </c>
      <c r="B116" s="162"/>
      <c r="C116" s="162"/>
      <c r="D116" s="162"/>
      <c r="E116" s="162"/>
      <c r="F116" s="162"/>
      <c r="G116" s="78">
        <v>108</v>
      </c>
      <c r="H116" s="79">
        <v>698040</v>
      </c>
      <c r="I116" s="79">
        <v>698040</v>
      </c>
    </row>
    <row r="117" spans="1:9" ht="12.75" customHeight="1" x14ac:dyDescent="0.2">
      <c r="A117" s="164" t="s">
        <v>346</v>
      </c>
      <c r="B117" s="164"/>
      <c r="C117" s="164"/>
      <c r="D117" s="164"/>
      <c r="E117" s="164"/>
      <c r="F117" s="164"/>
      <c r="G117" s="80">
        <v>109</v>
      </c>
      <c r="H117" s="81">
        <f>SUM(H118:H131)</f>
        <v>8084507</v>
      </c>
      <c r="I117" s="81">
        <f>SUM(I118:I131)</f>
        <v>9393975</v>
      </c>
    </row>
    <row r="118" spans="1:9" ht="12.75" customHeight="1" x14ac:dyDescent="0.2">
      <c r="A118" s="162" t="s">
        <v>86</v>
      </c>
      <c r="B118" s="162"/>
      <c r="C118" s="162"/>
      <c r="D118" s="162"/>
      <c r="E118" s="162"/>
      <c r="F118" s="162"/>
      <c r="G118" s="78">
        <v>110</v>
      </c>
      <c r="H118" s="82">
        <v>2783</v>
      </c>
      <c r="I118" s="82">
        <v>2783</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612239</v>
      </c>
      <c r="I122" s="82">
        <v>504423</v>
      </c>
    </row>
    <row r="123" spans="1:9" ht="12.75" customHeight="1" x14ac:dyDescent="0.2">
      <c r="A123" s="162" t="s">
        <v>91</v>
      </c>
      <c r="B123" s="162"/>
      <c r="C123" s="162"/>
      <c r="D123" s="162"/>
      <c r="E123" s="162"/>
      <c r="F123" s="162"/>
      <c r="G123" s="78">
        <v>115</v>
      </c>
      <c r="H123" s="82">
        <v>2329567</v>
      </c>
      <c r="I123" s="82">
        <v>2745961</v>
      </c>
    </row>
    <row r="124" spans="1:9" ht="12.75" customHeight="1" x14ac:dyDescent="0.2">
      <c r="A124" s="162" t="s">
        <v>92</v>
      </c>
      <c r="B124" s="162"/>
      <c r="C124" s="162"/>
      <c r="D124" s="162"/>
      <c r="E124" s="162"/>
      <c r="F124" s="162"/>
      <c r="G124" s="78">
        <v>116</v>
      </c>
      <c r="H124" s="82">
        <v>17135</v>
      </c>
      <c r="I124" s="82">
        <v>620952</v>
      </c>
    </row>
    <row r="125" spans="1:9" ht="12.75" customHeight="1" x14ac:dyDescent="0.2">
      <c r="A125" s="162" t="s">
        <v>93</v>
      </c>
      <c r="B125" s="162"/>
      <c r="C125" s="162"/>
      <c r="D125" s="162"/>
      <c r="E125" s="162"/>
      <c r="F125" s="162"/>
      <c r="G125" s="78">
        <v>117</v>
      </c>
      <c r="H125" s="82">
        <v>3905633</v>
      </c>
      <c r="I125" s="82">
        <v>4630174</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142986</v>
      </c>
      <c r="I127" s="82">
        <v>192718</v>
      </c>
    </row>
    <row r="128" spans="1:9" x14ac:dyDescent="0.2">
      <c r="A128" s="162" t="s">
        <v>98</v>
      </c>
      <c r="B128" s="162"/>
      <c r="C128" s="162"/>
      <c r="D128" s="162"/>
      <c r="E128" s="162"/>
      <c r="F128" s="162"/>
      <c r="G128" s="78">
        <v>120</v>
      </c>
      <c r="H128" s="82">
        <v>316587</v>
      </c>
      <c r="I128" s="82">
        <v>334671</v>
      </c>
    </row>
    <row r="129" spans="1:9" x14ac:dyDescent="0.2">
      <c r="A129" s="162" t="s">
        <v>99</v>
      </c>
      <c r="B129" s="162"/>
      <c r="C129" s="162"/>
      <c r="D129" s="162"/>
      <c r="E129" s="162"/>
      <c r="F129" s="162"/>
      <c r="G129" s="78">
        <v>121</v>
      </c>
      <c r="H129" s="82">
        <v>6096</v>
      </c>
      <c r="I129" s="82">
        <v>6096</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751481</v>
      </c>
      <c r="I131" s="79">
        <v>356197</v>
      </c>
    </row>
    <row r="132" spans="1:9" ht="22.15" customHeight="1" x14ac:dyDescent="0.2">
      <c r="A132" s="182" t="s">
        <v>102</v>
      </c>
      <c r="B132" s="182"/>
      <c r="C132" s="182"/>
      <c r="D132" s="182"/>
      <c r="E132" s="182"/>
      <c r="F132" s="182"/>
      <c r="G132" s="78">
        <v>124</v>
      </c>
      <c r="H132" s="79">
        <v>63007</v>
      </c>
      <c r="I132" s="79">
        <v>11404</v>
      </c>
    </row>
    <row r="133" spans="1:9" x14ac:dyDescent="0.2">
      <c r="A133" s="164" t="s">
        <v>347</v>
      </c>
      <c r="B133" s="164"/>
      <c r="C133" s="164"/>
      <c r="D133" s="164"/>
      <c r="E133" s="164"/>
      <c r="F133" s="164"/>
      <c r="G133" s="80">
        <v>125</v>
      </c>
      <c r="H133" s="81">
        <f>H75+H98+H105+H117+H132</f>
        <v>21870652</v>
      </c>
      <c r="I133" s="81">
        <f>I75+I98+I105+I117+I132</f>
        <v>22841019</v>
      </c>
    </row>
    <row r="134" spans="1:9" x14ac:dyDescent="0.2">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view="pageBreakPreview" topLeftCell="A103" zoomScale="110" zoomScaleNormal="100" zoomScaleSheetLayoutView="110" workbookViewId="0">
      <selection activeCell="A107" sqref="A107:F10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461</v>
      </c>
      <c r="B2" s="169"/>
      <c r="C2" s="169"/>
      <c r="D2" s="169"/>
      <c r="E2" s="169"/>
      <c r="F2" s="169"/>
      <c r="G2" s="169"/>
      <c r="H2" s="169"/>
      <c r="I2" s="169"/>
    </row>
    <row r="3" spans="1:9" x14ac:dyDescent="0.2">
      <c r="A3" s="201" t="s">
        <v>443</v>
      </c>
      <c r="B3" s="202"/>
      <c r="C3" s="202"/>
      <c r="D3" s="202"/>
      <c r="E3" s="202"/>
      <c r="F3" s="202"/>
      <c r="G3" s="202"/>
      <c r="H3" s="202"/>
      <c r="I3" s="202"/>
    </row>
    <row r="4" spans="1:9" x14ac:dyDescent="0.2">
      <c r="A4" s="191" t="s">
        <v>460</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10569475</v>
      </c>
      <c r="I7" s="81">
        <f>SUM(I8:I12)</f>
        <v>14532430</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10238244</v>
      </c>
      <c r="I9" s="79">
        <v>14306938</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331231</v>
      </c>
      <c r="I12" s="79">
        <v>225492</v>
      </c>
    </row>
    <row r="13" spans="1:9" ht="16.5" customHeight="1" x14ac:dyDescent="0.2">
      <c r="A13" s="164" t="s">
        <v>364</v>
      </c>
      <c r="B13" s="164"/>
      <c r="C13" s="164"/>
      <c r="D13" s="164"/>
      <c r="E13" s="164"/>
      <c r="F13" s="164"/>
      <c r="G13" s="80">
        <v>7</v>
      </c>
      <c r="H13" s="81">
        <f>H14+H15+H19+H23+H24+H25+H28+H35</f>
        <v>11226253</v>
      </c>
      <c r="I13" s="81">
        <f>I14+I15+I19+I23+I24+I25+I28+I35</f>
        <v>14130723</v>
      </c>
    </row>
    <row r="14" spans="1:9" x14ac:dyDescent="0.2">
      <c r="A14" s="162" t="s">
        <v>107</v>
      </c>
      <c r="B14" s="162"/>
      <c r="C14" s="162"/>
      <c r="D14" s="162"/>
      <c r="E14" s="162"/>
      <c r="F14" s="162"/>
      <c r="G14" s="78">
        <v>8</v>
      </c>
      <c r="H14" s="79">
        <v>-775087</v>
      </c>
      <c r="I14" s="79">
        <v>-624100</v>
      </c>
    </row>
    <row r="15" spans="1:9" x14ac:dyDescent="0.2">
      <c r="A15" s="200" t="s">
        <v>435</v>
      </c>
      <c r="B15" s="200"/>
      <c r="C15" s="200"/>
      <c r="D15" s="200"/>
      <c r="E15" s="200"/>
      <c r="F15" s="200"/>
      <c r="G15" s="80">
        <v>9</v>
      </c>
      <c r="H15" s="81">
        <f>SUM(H16:H18)</f>
        <v>8944996</v>
      </c>
      <c r="I15" s="81">
        <f>SUM(I16:I18)</f>
        <v>10971729</v>
      </c>
    </row>
    <row r="16" spans="1:9" x14ac:dyDescent="0.2">
      <c r="A16" s="194" t="s">
        <v>123</v>
      </c>
      <c r="B16" s="194"/>
      <c r="C16" s="194"/>
      <c r="D16" s="194"/>
      <c r="E16" s="194"/>
      <c r="F16" s="194"/>
      <c r="G16" s="78">
        <v>10</v>
      </c>
      <c r="H16" s="79">
        <v>7869191</v>
      </c>
      <c r="I16" s="79">
        <v>9711425</v>
      </c>
    </row>
    <row r="17" spans="1:9" x14ac:dyDescent="0.2">
      <c r="A17" s="194" t="s">
        <v>124</v>
      </c>
      <c r="B17" s="194"/>
      <c r="C17" s="194"/>
      <c r="D17" s="194"/>
      <c r="E17" s="194"/>
      <c r="F17" s="194"/>
      <c r="G17" s="78">
        <v>11</v>
      </c>
      <c r="H17" s="79">
        <v>66883</v>
      </c>
      <c r="I17" s="79">
        <v>5427</v>
      </c>
    </row>
    <row r="18" spans="1:9" x14ac:dyDescent="0.2">
      <c r="A18" s="194" t="s">
        <v>125</v>
      </c>
      <c r="B18" s="194"/>
      <c r="C18" s="194"/>
      <c r="D18" s="194"/>
      <c r="E18" s="194"/>
      <c r="F18" s="194"/>
      <c r="G18" s="78">
        <v>12</v>
      </c>
      <c r="H18" s="79">
        <v>1008922</v>
      </c>
      <c r="I18" s="79">
        <v>1254877</v>
      </c>
    </row>
    <row r="19" spans="1:9" x14ac:dyDescent="0.2">
      <c r="A19" s="200" t="s">
        <v>436</v>
      </c>
      <c r="B19" s="200"/>
      <c r="C19" s="200"/>
      <c r="D19" s="200"/>
      <c r="E19" s="200"/>
      <c r="F19" s="200"/>
      <c r="G19" s="80">
        <v>13</v>
      </c>
      <c r="H19" s="81">
        <f>SUM(H20:H22)</f>
        <v>2020754</v>
      </c>
      <c r="I19" s="81">
        <f>SUM(I20:I22)</f>
        <v>2397737</v>
      </c>
    </row>
    <row r="20" spans="1:9" x14ac:dyDescent="0.2">
      <c r="A20" s="194" t="s">
        <v>108</v>
      </c>
      <c r="B20" s="194"/>
      <c r="C20" s="194"/>
      <c r="D20" s="194"/>
      <c r="E20" s="194"/>
      <c r="F20" s="194"/>
      <c r="G20" s="78">
        <v>14</v>
      </c>
      <c r="H20" s="79">
        <v>1340379</v>
      </c>
      <c r="I20" s="79">
        <v>1601516</v>
      </c>
    </row>
    <row r="21" spans="1:9" x14ac:dyDescent="0.2">
      <c r="A21" s="194" t="s">
        <v>109</v>
      </c>
      <c r="B21" s="194"/>
      <c r="C21" s="194"/>
      <c r="D21" s="194"/>
      <c r="E21" s="194"/>
      <c r="F21" s="194"/>
      <c r="G21" s="78">
        <v>15</v>
      </c>
      <c r="H21" s="79">
        <v>417110</v>
      </c>
      <c r="I21" s="79">
        <v>494380</v>
      </c>
    </row>
    <row r="22" spans="1:9" x14ac:dyDescent="0.2">
      <c r="A22" s="194" t="s">
        <v>110</v>
      </c>
      <c r="B22" s="194"/>
      <c r="C22" s="194"/>
      <c r="D22" s="194"/>
      <c r="E22" s="194"/>
      <c r="F22" s="194"/>
      <c r="G22" s="78">
        <v>16</v>
      </c>
      <c r="H22" s="79">
        <v>263265</v>
      </c>
      <c r="I22" s="79">
        <v>301841</v>
      </c>
    </row>
    <row r="23" spans="1:9" x14ac:dyDescent="0.2">
      <c r="A23" s="162" t="s">
        <v>111</v>
      </c>
      <c r="B23" s="162"/>
      <c r="C23" s="162"/>
      <c r="D23" s="162"/>
      <c r="E23" s="162"/>
      <c r="F23" s="162"/>
      <c r="G23" s="78">
        <v>17</v>
      </c>
      <c r="H23" s="79">
        <v>444420</v>
      </c>
      <c r="I23" s="79">
        <v>447095</v>
      </c>
    </row>
    <row r="24" spans="1:9" x14ac:dyDescent="0.2">
      <c r="A24" s="162" t="s">
        <v>112</v>
      </c>
      <c r="B24" s="162"/>
      <c r="C24" s="162"/>
      <c r="D24" s="162"/>
      <c r="E24" s="162"/>
      <c r="F24" s="162"/>
      <c r="G24" s="78">
        <v>18</v>
      </c>
      <c r="H24" s="79">
        <v>387167</v>
      </c>
      <c r="I24" s="79">
        <v>596110</v>
      </c>
    </row>
    <row r="25" spans="1:9" x14ac:dyDescent="0.2">
      <c r="A25" s="200" t="s">
        <v>437</v>
      </c>
      <c r="B25" s="200"/>
      <c r="C25" s="200"/>
      <c r="D25" s="200"/>
      <c r="E25" s="200"/>
      <c r="F25" s="200"/>
      <c r="G25" s="80">
        <v>19</v>
      </c>
      <c r="H25" s="81">
        <f>H26+H27</f>
        <v>0</v>
      </c>
      <c r="I25" s="81">
        <f>I26+I27</f>
        <v>46715</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0</v>
      </c>
      <c r="I27" s="79">
        <v>46715</v>
      </c>
    </row>
    <row r="28" spans="1:9" x14ac:dyDescent="0.2">
      <c r="A28" s="200" t="s">
        <v>438</v>
      </c>
      <c r="B28" s="200"/>
      <c r="C28" s="200"/>
      <c r="D28" s="200"/>
      <c r="E28" s="200"/>
      <c r="F28" s="200"/>
      <c r="G28" s="80">
        <v>22</v>
      </c>
      <c r="H28" s="81">
        <f>SUM(H29:H34)</f>
        <v>8594</v>
      </c>
      <c r="I28" s="81">
        <f>SUM(I29:I34)</f>
        <v>0</v>
      </c>
    </row>
    <row r="29" spans="1:9" x14ac:dyDescent="0.2">
      <c r="A29" s="194" t="s">
        <v>128</v>
      </c>
      <c r="B29" s="194"/>
      <c r="C29" s="194"/>
      <c r="D29" s="194"/>
      <c r="E29" s="194"/>
      <c r="F29" s="194"/>
      <c r="G29" s="78">
        <v>23</v>
      </c>
      <c r="H29" s="79">
        <v>8594</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v>195409</v>
      </c>
      <c r="I35" s="79">
        <v>295437</v>
      </c>
    </row>
    <row r="36" spans="1:9" x14ac:dyDescent="0.2">
      <c r="A36" s="164" t="s">
        <v>365</v>
      </c>
      <c r="B36" s="164"/>
      <c r="C36" s="164"/>
      <c r="D36" s="164"/>
      <c r="E36" s="164"/>
      <c r="F36" s="164"/>
      <c r="G36" s="80">
        <v>30</v>
      </c>
      <c r="H36" s="81">
        <f>SUM(H37:H46)</f>
        <v>19181</v>
      </c>
      <c r="I36" s="81">
        <f>SUM(I37:I46)</f>
        <v>532</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2</v>
      </c>
      <c r="I43" s="79">
        <v>5</v>
      </c>
    </row>
    <row r="44" spans="1:9" x14ac:dyDescent="0.2">
      <c r="A44" s="162" t="s">
        <v>141</v>
      </c>
      <c r="B44" s="162"/>
      <c r="C44" s="162"/>
      <c r="D44" s="162"/>
      <c r="E44" s="162"/>
      <c r="F44" s="162"/>
      <c r="G44" s="78">
        <v>38</v>
      </c>
      <c r="H44" s="79">
        <v>19073</v>
      </c>
      <c r="I44" s="79">
        <v>260</v>
      </c>
    </row>
    <row r="45" spans="1:9" x14ac:dyDescent="0.2">
      <c r="A45" s="162" t="s">
        <v>142</v>
      </c>
      <c r="B45" s="162"/>
      <c r="C45" s="162"/>
      <c r="D45" s="162"/>
      <c r="E45" s="162"/>
      <c r="F45" s="162"/>
      <c r="G45" s="78">
        <v>39</v>
      </c>
      <c r="H45" s="79">
        <v>106</v>
      </c>
      <c r="I45" s="79">
        <v>267</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204906</v>
      </c>
      <c r="I47" s="81">
        <f>SUM(I48:I54)</f>
        <v>517840</v>
      </c>
    </row>
    <row r="48" spans="1:9" ht="23.45" customHeight="1" x14ac:dyDescent="0.2">
      <c r="A48" s="162" t="s">
        <v>144</v>
      </c>
      <c r="B48" s="162"/>
      <c r="C48" s="162"/>
      <c r="D48" s="162"/>
      <c r="E48" s="162"/>
      <c r="F48" s="162"/>
      <c r="G48" s="78">
        <v>42</v>
      </c>
      <c r="H48" s="79">
        <v>0</v>
      </c>
      <c r="I48" s="79">
        <v>0</v>
      </c>
    </row>
    <row r="49" spans="1:9" x14ac:dyDescent="0.2">
      <c r="A49" s="186" t="s">
        <v>145</v>
      </c>
      <c r="B49" s="186"/>
      <c r="C49" s="186"/>
      <c r="D49" s="186"/>
      <c r="E49" s="186"/>
      <c r="F49" s="186"/>
      <c r="G49" s="78">
        <v>43</v>
      </c>
      <c r="H49" s="79">
        <v>6</v>
      </c>
      <c r="I49" s="79">
        <v>0</v>
      </c>
    </row>
    <row r="50" spans="1:9" x14ac:dyDescent="0.2">
      <c r="A50" s="186" t="s">
        <v>146</v>
      </c>
      <c r="B50" s="186"/>
      <c r="C50" s="186"/>
      <c r="D50" s="186"/>
      <c r="E50" s="186"/>
      <c r="F50" s="186"/>
      <c r="G50" s="78">
        <v>44</v>
      </c>
      <c r="H50" s="79">
        <v>169666</v>
      </c>
      <c r="I50" s="79">
        <v>513821</v>
      </c>
    </row>
    <row r="51" spans="1:9" x14ac:dyDescent="0.2">
      <c r="A51" s="186" t="s">
        <v>147</v>
      </c>
      <c r="B51" s="186"/>
      <c r="C51" s="186"/>
      <c r="D51" s="186"/>
      <c r="E51" s="186"/>
      <c r="F51" s="186"/>
      <c r="G51" s="78">
        <v>45</v>
      </c>
      <c r="H51" s="79">
        <v>33133</v>
      </c>
      <c r="I51" s="79">
        <v>1443</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2101</v>
      </c>
      <c r="I54" s="79">
        <v>2576</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367</v>
      </c>
      <c r="B59" s="164"/>
      <c r="C59" s="164"/>
      <c r="D59" s="164"/>
      <c r="E59" s="164"/>
      <c r="F59" s="164"/>
      <c r="G59" s="80">
        <v>53</v>
      </c>
      <c r="H59" s="81">
        <f>H7+H36+H55+H56</f>
        <v>10588656</v>
      </c>
      <c r="I59" s="81">
        <f>I7+I36+I55+I56</f>
        <v>14532962</v>
      </c>
    </row>
    <row r="60" spans="1:9" x14ac:dyDescent="0.2">
      <c r="A60" s="164" t="s">
        <v>368</v>
      </c>
      <c r="B60" s="164"/>
      <c r="C60" s="164"/>
      <c r="D60" s="164"/>
      <c r="E60" s="164"/>
      <c r="F60" s="164"/>
      <c r="G60" s="80">
        <v>54</v>
      </c>
      <c r="H60" s="81">
        <f>H13+H47+H57+H58</f>
        <v>11431159</v>
      </c>
      <c r="I60" s="81">
        <f>I13+I47+I57+I58</f>
        <v>14648563</v>
      </c>
    </row>
    <row r="61" spans="1:9" x14ac:dyDescent="0.2">
      <c r="A61" s="164" t="s">
        <v>370</v>
      </c>
      <c r="B61" s="164"/>
      <c r="C61" s="164"/>
      <c r="D61" s="164"/>
      <c r="E61" s="164"/>
      <c r="F61" s="164"/>
      <c r="G61" s="80">
        <v>55</v>
      </c>
      <c r="H61" s="81">
        <f>H59-H60</f>
        <v>-842503</v>
      </c>
      <c r="I61" s="81">
        <f>I59-I60</f>
        <v>-115601</v>
      </c>
    </row>
    <row r="62" spans="1:9" x14ac:dyDescent="0.2">
      <c r="A62" s="195" t="s">
        <v>371</v>
      </c>
      <c r="B62" s="195"/>
      <c r="C62" s="195"/>
      <c r="D62" s="195"/>
      <c r="E62" s="195"/>
      <c r="F62" s="195"/>
      <c r="G62" s="80">
        <v>56</v>
      </c>
      <c r="H62" s="81">
        <f>+IF((H59-H60)&gt;0,(H59-H60),0)</f>
        <v>0</v>
      </c>
      <c r="I62" s="81">
        <f>+IF((I59-I60)&gt;0,(I59-I60),0)</f>
        <v>0</v>
      </c>
    </row>
    <row r="63" spans="1:9" x14ac:dyDescent="0.2">
      <c r="A63" s="195" t="s">
        <v>372</v>
      </c>
      <c r="B63" s="195"/>
      <c r="C63" s="195"/>
      <c r="D63" s="195"/>
      <c r="E63" s="195"/>
      <c r="F63" s="195"/>
      <c r="G63" s="80">
        <v>57</v>
      </c>
      <c r="H63" s="81">
        <f>+IF((H59-H60)&lt;0,(H59-H60),0)</f>
        <v>-842503</v>
      </c>
      <c r="I63" s="81">
        <f>+IF((I59-I60)&lt;0,(I59-I60),0)</f>
        <v>-115601</v>
      </c>
    </row>
    <row r="64" spans="1:9" x14ac:dyDescent="0.2">
      <c r="A64" s="182" t="s">
        <v>114</v>
      </c>
      <c r="B64" s="182"/>
      <c r="C64" s="182"/>
      <c r="D64" s="182"/>
      <c r="E64" s="182"/>
      <c r="F64" s="182"/>
      <c r="G64" s="78">
        <v>58</v>
      </c>
      <c r="H64" s="79">
        <v>0</v>
      </c>
      <c r="I64" s="79">
        <v>0</v>
      </c>
    </row>
    <row r="65" spans="1:9" x14ac:dyDescent="0.2">
      <c r="A65" s="164" t="s">
        <v>373</v>
      </c>
      <c r="B65" s="164"/>
      <c r="C65" s="164"/>
      <c r="D65" s="164"/>
      <c r="E65" s="164"/>
      <c r="F65" s="164"/>
      <c r="G65" s="80">
        <v>59</v>
      </c>
      <c r="H65" s="81">
        <f>H61-H64</f>
        <v>-842503</v>
      </c>
      <c r="I65" s="81">
        <f>I61-I64</f>
        <v>-115601</v>
      </c>
    </row>
    <row r="66" spans="1:9" x14ac:dyDescent="0.2">
      <c r="A66" s="195" t="s">
        <v>374</v>
      </c>
      <c r="B66" s="195"/>
      <c r="C66" s="195"/>
      <c r="D66" s="195"/>
      <c r="E66" s="195"/>
      <c r="F66" s="195"/>
      <c r="G66" s="80">
        <v>60</v>
      </c>
      <c r="H66" s="81">
        <f>+IF((H61-H64)&gt;0,(H61-H64),0)</f>
        <v>0</v>
      </c>
      <c r="I66" s="81">
        <f>+IF((I61-I64)&gt;0,(I61-I64),0)</f>
        <v>0</v>
      </c>
    </row>
    <row r="67" spans="1:9" x14ac:dyDescent="0.2">
      <c r="A67" s="195" t="s">
        <v>375</v>
      </c>
      <c r="B67" s="195"/>
      <c r="C67" s="195"/>
      <c r="D67" s="195"/>
      <c r="E67" s="195"/>
      <c r="F67" s="195"/>
      <c r="G67" s="80">
        <v>61</v>
      </c>
      <c r="H67" s="81">
        <f>+IF((H61-H64)&lt;0,(H61-H64),0)</f>
        <v>-842503</v>
      </c>
      <c r="I67" s="81">
        <f>+IF((I61-I64)&lt;0,(I61-I64),0)</f>
        <v>-115601</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v>0</v>
      </c>
      <c r="I73" s="87">
        <v>0</v>
      </c>
    </row>
    <row r="74" spans="1:9" x14ac:dyDescent="0.2">
      <c r="A74" s="195" t="s">
        <v>378</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v>0</v>
      </c>
      <c r="I76" s="87">
        <v>0</v>
      </c>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5" t="s">
        <v>384</v>
      </c>
      <c r="B81" s="195"/>
      <c r="C81" s="195"/>
      <c r="D81" s="195"/>
      <c r="E81" s="195"/>
      <c r="F81" s="195"/>
      <c r="G81" s="80">
        <v>73</v>
      </c>
      <c r="H81" s="87">
        <v>0</v>
      </c>
      <c r="I81" s="87">
        <v>0</v>
      </c>
    </row>
    <row r="82" spans="1:9" x14ac:dyDescent="0.2">
      <c r="A82" s="195" t="s">
        <v>385</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-842503</v>
      </c>
      <c r="I88" s="91">
        <v>-115601</v>
      </c>
    </row>
    <row r="89" spans="1:9" ht="29.25" customHeight="1" x14ac:dyDescent="0.2">
      <c r="A89" s="203" t="s">
        <v>431</v>
      </c>
      <c r="B89" s="203"/>
      <c r="C89" s="203"/>
      <c r="D89" s="203"/>
      <c r="E89" s="203"/>
      <c r="F89" s="203"/>
      <c r="G89" s="80">
        <v>79</v>
      </c>
      <c r="H89" s="90">
        <f>H90+H97</f>
        <v>748386</v>
      </c>
      <c r="I89" s="90">
        <f>I90+I97</f>
        <v>0</v>
      </c>
    </row>
    <row r="90" spans="1:9" ht="24.6" customHeight="1" x14ac:dyDescent="0.2">
      <c r="A90" s="199" t="s">
        <v>439</v>
      </c>
      <c r="B90" s="199"/>
      <c r="C90" s="199"/>
      <c r="D90" s="199"/>
      <c r="E90" s="199"/>
      <c r="F90" s="199"/>
      <c r="G90" s="80">
        <v>80</v>
      </c>
      <c r="H90" s="90">
        <f>SUM(H91:H95)</f>
        <v>748386</v>
      </c>
      <c r="I90" s="90">
        <f>SUM(I91:I95)</f>
        <v>0</v>
      </c>
    </row>
    <row r="91" spans="1:9" ht="24.6" customHeight="1" x14ac:dyDescent="0.2">
      <c r="A91" s="186" t="s">
        <v>349</v>
      </c>
      <c r="B91" s="186"/>
      <c r="C91" s="186"/>
      <c r="D91" s="186"/>
      <c r="E91" s="186"/>
      <c r="F91" s="186"/>
      <c r="G91" s="80">
        <v>81</v>
      </c>
      <c r="H91" s="91">
        <v>748386</v>
      </c>
      <c r="I91" s="91">
        <v>0</v>
      </c>
    </row>
    <row r="92" spans="1:9" ht="39" customHeight="1" x14ac:dyDescent="0.2">
      <c r="A92" s="186" t="s">
        <v>350</v>
      </c>
      <c r="B92" s="186"/>
      <c r="C92" s="186"/>
      <c r="D92" s="186"/>
      <c r="E92" s="186"/>
      <c r="F92" s="186"/>
      <c r="G92" s="80">
        <v>82</v>
      </c>
      <c r="H92" s="91">
        <v>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0</v>
      </c>
    </row>
    <row r="97" spans="1:9" ht="24.6" customHeight="1" x14ac:dyDescent="0.2">
      <c r="A97" s="199" t="s">
        <v>432</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355</v>
      </c>
      <c r="B99" s="186"/>
      <c r="C99" s="186"/>
      <c r="D99" s="186"/>
      <c r="E99" s="186"/>
      <c r="F99" s="186"/>
      <c r="G99" s="78">
        <v>89</v>
      </c>
      <c r="H99" s="91">
        <v>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0</v>
      </c>
      <c r="I101" s="91">
        <v>0</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748386</v>
      </c>
      <c r="I107" s="90">
        <f>I90+I97-I106-I96</f>
        <v>0</v>
      </c>
    </row>
    <row r="108" spans="1:9" x14ac:dyDescent="0.2">
      <c r="A108" s="203" t="s">
        <v>369</v>
      </c>
      <c r="B108" s="203"/>
      <c r="C108" s="203"/>
      <c r="D108" s="203"/>
      <c r="E108" s="203"/>
      <c r="F108" s="203"/>
      <c r="G108" s="80">
        <v>98</v>
      </c>
      <c r="H108" s="90">
        <f>H88+H107</f>
        <v>-94117</v>
      </c>
      <c r="I108" s="90">
        <f>I88+I107</f>
        <v>-115601</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A47" sqref="A47:F4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461</v>
      </c>
      <c r="B2" s="169"/>
      <c r="C2" s="169"/>
      <c r="D2" s="169"/>
      <c r="E2" s="169"/>
      <c r="F2" s="169"/>
      <c r="G2" s="169"/>
      <c r="H2" s="169"/>
      <c r="I2" s="169"/>
    </row>
    <row r="3" spans="1:9" x14ac:dyDescent="0.2">
      <c r="A3" s="201" t="s">
        <v>443</v>
      </c>
      <c r="B3" s="211"/>
      <c r="C3" s="211"/>
      <c r="D3" s="211"/>
      <c r="E3" s="211"/>
      <c r="F3" s="211"/>
      <c r="G3" s="211"/>
      <c r="H3" s="211"/>
      <c r="I3" s="211"/>
    </row>
    <row r="4" spans="1:9" x14ac:dyDescent="0.2">
      <c r="A4" s="209" t="s">
        <v>460</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-842503</v>
      </c>
      <c r="I8" s="93">
        <v>-115601</v>
      </c>
    </row>
    <row r="9" spans="1:9" ht="12.75" customHeight="1" x14ac:dyDescent="0.2">
      <c r="A9" s="195" t="s">
        <v>171</v>
      </c>
      <c r="B9" s="195"/>
      <c r="C9" s="195"/>
      <c r="D9" s="195"/>
      <c r="E9" s="195"/>
      <c r="F9" s="195"/>
      <c r="G9" s="80">
        <v>2</v>
      </c>
      <c r="H9" s="94">
        <f>H10+H11+H12+H13+H14+H15+H16+H17</f>
        <v>669750</v>
      </c>
      <c r="I9" s="94">
        <f>I10+I11+I12+I13+I14+I15+I16+I17</f>
        <v>1204700</v>
      </c>
    </row>
    <row r="10" spans="1:9" ht="12.75" customHeight="1" x14ac:dyDescent="0.2">
      <c r="A10" s="210" t="s">
        <v>172</v>
      </c>
      <c r="B10" s="210"/>
      <c r="C10" s="210"/>
      <c r="D10" s="210"/>
      <c r="E10" s="210"/>
      <c r="F10" s="210"/>
      <c r="G10" s="88">
        <v>3</v>
      </c>
      <c r="H10" s="93">
        <v>444420</v>
      </c>
      <c r="I10" s="93">
        <v>447095</v>
      </c>
    </row>
    <row r="11" spans="1:9" ht="31.15" customHeight="1" x14ac:dyDescent="0.2">
      <c r="A11" s="210" t="s">
        <v>297</v>
      </c>
      <c r="B11" s="210"/>
      <c r="C11" s="210"/>
      <c r="D11" s="210"/>
      <c r="E11" s="210"/>
      <c r="F11" s="210"/>
      <c r="G11" s="88">
        <v>4</v>
      </c>
      <c r="H11" s="93">
        <v>10382</v>
      </c>
      <c r="I11" s="93">
        <v>-8</v>
      </c>
    </row>
    <row r="12" spans="1:9" ht="28.15" customHeight="1" x14ac:dyDescent="0.2">
      <c r="A12" s="210" t="s">
        <v>298</v>
      </c>
      <c r="B12" s="210"/>
      <c r="C12" s="210"/>
      <c r="D12" s="210"/>
      <c r="E12" s="210"/>
      <c r="F12" s="210"/>
      <c r="G12" s="88">
        <v>5</v>
      </c>
      <c r="H12" s="93">
        <v>-106</v>
      </c>
      <c r="I12" s="93">
        <v>-267</v>
      </c>
    </row>
    <row r="13" spans="1:9" ht="12.75" customHeight="1" x14ac:dyDescent="0.2">
      <c r="A13" s="210" t="s">
        <v>173</v>
      </c>
      <c r="B13" s="210"/>
      <c r="C13" s="210"/>
      <c r="D13" s="210"/>
      <c r="E13" s="210"/>
      <c r="F13" s="210"/>
      <c r="G13" s="88">
        <v>6</v>
      </c>
      <c r="H13" s="93">
        <v>0</v>
      </c>
      <c r="I13" s="93">
        <v>-5</v>
      </c>
    </row>
    <row r="14" spans="1:9" ht="12.75" customHeight="1" x14ac:dyDescent="0.2">
      <c r="A14" s="210" t="s">
        <v>174</v>
      </c>
      <c r="B14" s="210"/>
      <c r="C14" s="210"/>
      <c r="D14" s="210"/>
      <c r="E14" s="210"/>
      <c r="F14" s="210"/>
      <c r="G14" s="88">
        <v>7</v>
      </c>
      <c r="H14" s="93">
        <v>169672</v>
      </c>
      <c r="I14" s="93">
        <v>513821</v>
      </c>
    </row>
    <row r="15" spans="1:9" ht="12.75" customHeight="1" x14ac:dyDescent="0.2">
      <c r="A15" s="210" t="s">
        <v>175</v>
      </c>
      <c r="B15" s="210"/>
      <c r="C15" s="210"/>
      <c r="D15" s="210"/>
      <c r="E15" s="210"/>
      <c r="F15" s="210"/>
      <c r="G15" s="88">
        <v>8</v>
      </c>
      <c r="H15" s="93">
        <v>6112</v>
      </c>
      <c r="I15" s="93">
        <v>-7572</v>
      </c>
    </row>
    <row r="16" spans="1:9" ht="12.75" customHeight="1" x14ac:dyDescent="0.2">
      <c r="A16" s="210" t="s">
        <v>176</v>
      </c>
      <c r="B16" s="210"/>
      <c r="C16" s="210"/>
      <c r="D16" s="210"/>
      <c r="E16" s="210"/>
      <c r="F16" s="210"/>
      <c r="G16" s="88">
        <v>9</v>
      </c>
      <c r="H16" s="93">
        <v>0</v>
      </c>
      <c r="I16" s="93">
        <v>0</v>
      </c>
    </row>
    <row r="17" spans="1:9" ht="27.6" customHeight="1" x14ac:dyDescent="0.2">
      <c r="A17" s="210" t="s">
        <v>177</v>
      </c>
      <c r="B17" s="210"/>
      <c r="C17" s="210"/>
      <c r="D17" s="210"/>
      <c r="E17" s="210"/>
      <c r="F17" s="210"/>
      <c r="G17" s="88">
        <v>10</v>
      </c>
      <c r="H17" s="93">
        <v>39270</v>
      </c>
      <c r="I17" s="93">
        <v>251636</v>
      </c>
    </row>
    <row r="18" spans="1:9" ht="29.45" customHeight="1" x14ac:dyDescent="0.2">
      <c r="A18" s="203" t="s">
        <v>300</v>
      </c>
      <c r="B18" s="203"/>
      <c r="C18" s="203"/>
      <c r="D18" s="203"/>
      <c r="E18" s="203"/>
      <c r="F18" s="203"/>
      <c r="G18" s="80">
        <v>11</v>
      </c>
      <c r="H18" s="94">
        <f>H8+H9</f>
        <v>-172753</v>
      </c>
      <c r="I18" s="94">
        <f>I8+I9</f>
        <v>1089099</v>
      </c>
    </row>
    <row r="19" spans="1:9" ht="12.75" customHeight="1" x14ac:dyDescent="0.2">
      <c r="A19" s="195" t="s">
        <v>178</v>
      </c>
      <c r="B19" s="195"/>
      <c r="C19" s="195"/>
      <c r="D19" s="195"/>
      <c r="E19" s="195"/>
      <c r="F19" s="195"/>
      <c r="G19" s="80">
        <v>12</v>
      </c>
      <c r="H19" s="94">
        <f>H20+H21+H22+H23</f>
        <v>-1303720</v>
      </c>
      <c r="I19" s="94">
        <f>I20+I21+I22+I23</f>
        <v>-809212</v>
      </c>
    </row>
    <row r="20" spans="1:9" ht="12.75" customHeight="1" x14ac:dyDescent="0.2">
      <c r="A20" s="210" t="s">
        <v>179</v>
      </c>
      <c r="B20" s="210"/>
      <c r="C20" s="210"/>
      <c r="D20" s="210"/>
      <c r="E20" s="210"/>
      <c r="F20" s="210"/>
      <c r="G20" s="88">
        <v>13</v>
      </c>
      <c r="H20" s="93">
        <v>364731</v>
      </c>
      <c r="I20" s="93">
        <v>1285750</v>
      </c>
    </row>
    <row r="21" spans="1:9" ht="12.75" customHeight="1" x14ac:dyDescent="0.2">
      <c r="A21" s="210" t="s">
        <v>180</v>
      </c>
      <c r="B21" s="210"/>
      <c r="C21" s="210"/>
      <c r="D21" s="210"/>
      <c r="E21" s="210"/>
      <c r="F21" s="210"/>
      <c r="G21" s="88">
        <v>14</v>
      </c>
      <c r="H21" s="93">
        <v>219398</v>
      </c>
      <c r="I21" s="93">
        <v>-1393491</v>
      </c>
    </row>
    <row r="22" spans="1:9" ht="12.75" customHeight="1" x14ac:dyDescent="0.2">
      <c r="A22" s="210" t="s">
        <v>181</v>
      </c>
      <c r="B22" s="210"/>
      <c r="C22" s="210"/>
      <c r="D22" s="210"/>
      <c r="E22" s="210"/>
      <c r="F22" s="210"/>
      <c r="G22" s="88">
        <v>15</v>
      </c>
      <c r="H22" s="93">
        <v>-1173654</v>
      </c>
      <c r="I22" s="93">
        <v>-736001</v>
      </c>
    </row>
    <row r="23" spans="1:9" ht="12.75" customHeight="1" x14ac:dyDescent="0.2">
      <c r="A23" s="210" t="s">
        <v>182</v>
      </c>
      <c r="B23" s="210"/>
      <c r="C23" s="210"/>
      <c r="D23" s="210"/>
      <c r="E23" s="210"/>
      <c r="F23" s="210"/>
      <c r="G23" s="88">
        <v>16</v>
      </c>
      <c r="H23" s="93">
        <v>-714195</v>
      </c>
      <c r="I23" s="93">
        <v>34530</v>
      </c>
    </row>
    <row r="24" spans="1:9" ht="12.75" customHeight="1" x14ac:dyDescent="0.2">
      <c r="A24" s="203" t="s">
        <v>183</v>
      </c>
      <c r="B24" s="203"/>
      <c r="C24" s="203"/>
      <c r="D24" s="203"/>
      <c r="E24" s="203"/>
      <c r="F24" s="203"/>
      <c r="G24" s="80">
        <v>17</v>
      </c>
      <c r="H24" s="94">
        <f>H18+H19</f>
        <v>-1476473</v>
      </c>
      <c r="I24" s="94">
        <f>I18+I19</f>
        <v>279887</v>
      </c>
    </row>
    <row r="25" spans="1:9" ht="12.75" customHeight="1" x14ac:dyDescent="0.2">
      <c r="A25" s="186" t="s">
        <v>184</v>
      </c>
      <c r="B25" s="186"/>
      <c r="C25" s="186"/>
      <c r="D25" s="186"/>
      <c r="E25" s="186"/>
      <c r="F25" s="186"/>
      <c r="G25" s="88">
        <v>18</v>
      </c>
      <c r="H25" s="93">
        <v>-163514</v>
      </c>
      <c r="I25" s="93">
        <v>-315248</v>
      </c>
    </row>
    <row r="26" spans="1:9" ht="12.75" customHeight="1" x14ac:dyDescent="0.2">
      <c r="A26" s="186" t="s">
        <v>185</v>
      </c>
      <c r="B26" s="186"/>
      <c r="C26" s="186"/>
      <c r="D26" s="186"/>
      <c r="E26" s="186"/>
      <c r="F26" s="186"/>
      <c r="G26" s="88">
        <v>19</v>
      </c>
      <c r="H26" s="93">
        <v>0</v>
      </c>
      <c r="I26" s="93">
        <v>0</v>
      </c>
    </row>
    <row r="27" spans="1:9" ht="28.9" customHeight="1" x14ac:dyDescent="0.2">
      <c r="A27" s="197" t="s">
        <v>186</v>
      </c>
      <c r="B27" s="197"/>
      <c r="C27" s="197"/>
      <c r="D27" s="197"/>
      <c r="E27" s="197"/>
      <c r="F27" s="197"/>
      <c r="G27" s="80">
        <v>20</v>
      </c>
      <c r="H27" s="94">
        <f>H24+H25+H26</f>
        <v>-1639987</v>
      </c>
      <c r="I27" s="94">
        <f>I24+I25+I26</f>
        <v>-35361</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317875</v>
      </c>
      <c r="I29" s="91">
        <v>8</v>
      </c>
    </row>
    <row r="30" spans="1:9" ht="12.75" customHeight="1" x14ac:dyDescent="0.2">
      <c r="A30" s="186" t="s">
        <v>189</v>
      </c>
      <c r="B30" s="186"/>
      <c r="C30" s="186"/>
      <c r="D30" s="186"/>
      <c r="E30" s="186"/>
      <c r="F30" s="186"/>
      <c r="G30" s="88">
        <v>22</v>
      </c>
      <c r="H30" s="91">
        <v>0</v>
      </c>
      <c r="I30" s="91">
        <v>0</v>
      </c>
    </row>
    <row r="31" spans="1:9" ht="12.75" customHeight="1" x14ac:dyDescent="0.2">
      <c r="A31" s="186" t="s">
        <v>190</v>
      </c>
      <c r="B31" s="186"/>
      <c r="C31" s="186"/>
      <c r="D31" s="186"/>
      <c r="E31" s="186"/>
      <c r="F31" s="186"/>
      <c r="G31" s="88">
        <v>23</v>
      </c>
      <c r="H31" s="91">
        <v>0</v>
      </c>
      <c r="I31" s="91">
        <v>0</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74457</v>
      </c>
      <c r="I33" s="91">
        <v>279516</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392332</v>
      </c>
      <c r="I35" s="90">
        <f>I29+I30+I31+I32+I33+I34</f>
        <v>279524</v>
      </c>
    </row>
    <row r="36" spans="1:9" ht="26.45" customHeight="1" x14ac:dyDescent="0.2">
      <c r="A36" s="186" t="s">
        <v>195</v>
      </c>
      <c r="B36" s="186"/>
      <c r="C36" s="186"/>
      <c r="D36" s="186"/>
      <c r="E36" s="186"/>
      <c r="F36" s="186"/>
      <c r="G36" s="88">
        <v>28</v>
      </c>
      <c r="H36" s="91">
        <v>-94233</v>
      </c>
      <c r="I36" s="91">
        <v>-71898</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0</v>
      </c>
      <c r="I38" s="91">
        <v>0</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-546951</v>
      </c>
      <c r="I40" s="91">
        <v>-25434</v>
      </c>
    </row>
    <row r="41" spans="1:9" ht="22.9" customHeight="1" x14ac:dyDescent="0.2">
      <c r="A41" s="203" t="s">
        <v>200</v>
      </c>
      <c r="B41" s="203"/>
      <c r="C41" s="203"/>
      <c r="D41" s="203"/>
      <c r="E41" s="203"/>
      <c r="F41" s="203"/>
      <c r="G41" s="80">
        <v>33</v>
      </c>
      <c r="H41" s="90">
        <f>H36+H37+H38+H39+H40</f>
        <v>-641184</v>
      </c>
      <c r="I41" s="90">
        <f>I36+I37+I38+I39+I40</f>
        <v>-97332</v>
      </c>
    </row>
    <row r="42" spans="1:9" ht="30.6" customHeight="1" x14ac:dyDescent="0.2">
      <c r="A42" s="197" t="s">
        <v>201</v>
      </c>
      <c r="B42" s="197"/>
      <c r="C42" s="197"/>
      <c r="D42" s="197"/>
      <c r="E42" s="197"/>
      <c r="F42" s="197"/>
      <c r="G42" s="80">
        <v>34</v>
      </c>
      <c r="H42" s="90">
        <f>H35+H41</f>
        <v>-248852</v>
      </c>
      <c r="I42" s="90">
        <f>I35+I41</f>
        <v>182192</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2414774</v>
      </c>
      <c r="I46" s="91">
        <v>0</v>
      </c>
    </row>
    <row r="47" spans="1:9" ht="12.75" customHeight="1" x14ac:dyDescent="0.2">
      <c r="A47" s="186" t="s">
        <v>206</v>
      </c>
      <c r="B47" s="186"/>
      <c r="C47" s="186"/>
      <c r="D47" s="186"/>
      <c r="E47" s="186"/>
      <c r="F47" s="186"/>
      <c r="G47" s="88">
        <v>38</v>
      </c>
      <c r="H47" s="91">
        <v>0</v>
      </c>
      <c r="I47" s="91">
        <v>0</v>
      </c>
    </row>
    <row r="48" spans="1:9" ht="25.9" customHeight="1" x14ac:dyDescent="0.2">
      <c r="A48" s="203" t="s">
        <v>207</v>
      </c>
      <c r="B48" s="203"/>
      <c r="C48" s="203"/>
      <c r="D48" s="203"/>
      <c r="E48" s="203"/>
      <c r="F48" s="203"/>
      <c r="G48" s="80">
        <v>39</v>
      </c>
      <c r="H48" s="90">
        <f>H44+H45+H46+H47</f>
        <v>2414774</v>
      </c>
      <c r="I48" s="90">
        <f>I44+I45+I46+I47</f>
        <v>0</v>
      </c>
    </row>
    <row r="49" spans="1:9" ht="24.6" customHeight="1" x14ac:dyDescent="0.2">
      <c r="A49" s="186" t="s">
        <v>299</v>
      </c>
      <c r="B49" s="186"/>
      <c r="C49" s="186"/>
      <c r="D49" s="186"/>
      <c r="E49" s="186"/>
      <c r="F49" s="186"/>
      <c r="G49" s="88">
        <v>40</v>
      </c>
      <c r="H49" s="91">
        <v>-476103</v>
      </c>
      <c r="I49" s="91">
        <v>-154666</v>
      </c>
    </row>
    <row r="50" spans="1:9" ht="12.75" customHeight="1" x14ac:dyDescent="0.2">
      <c r="A50" s="186" t="s">
        <v>208</v>
      </c>
      <c r="B50" s="186"/>
      <c r="C50" s="186"/>
      <c r="D50" s="186"/>
      <c r="E50" s="186"/>
      <c r="F50" s="186"/>
      <c r="G50" s="88">
        <v>41</v>
      </c>
      <c r="H50" s="91">
        <v>0</v>
      </c>
      <c r="I50" s="91">
        <v>0</v>
      </c>
    </row>
    <row r="51" spans="1:9" ht="12.75" customHeight="1" x14ac:dyDescent="0.2">
      <c r="A51" s="186" t="s">
        <v>209</v>
      </c>
      <c r="B51" s="186"/>
      <c r="C51" s="186"/>
      <c r="D51" s="186"/>
      <c r="E51" s="186"/>
      <c r="F51" s="186"/>
      <c r="G51" s="88">
        <v>42</v>
      </c>
      <c r="H51" s="91">
        <v>0</v>
      </c>
      <c r="I51" s="91">
        <v>0</v>
      </c>
    </row>
    <row r="52" spans="1:9" ht="26.45" customHeight="1" x14ac:dyDescent="0.2">
      <c r="A52" s="186" t="s">
        <v>210</v>
      </c>
      <c r="B52" s="186"/>
      <c r="C52" s="186"/>
      <c r="D52" s="186"/>
      <c r="E52" s="186"/>
      <c r="F52" s="186"/>
      <c r="G52" s="88">
        <v>43</v>
      </c>
      <c r="H52" s="91">
        <v>0</v>
      </c>
      <c r="I52" s="91">
        <v>0</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-476103</v>
      </c>
      <c r="I54" s="90">
        <f>I49+I50+I51+I52+I53</f>
        <v>-154666</v>
      </c>
    </row>
    <row r="55" spans="1:9" ht="27.6" customHeight="1" x14ac:dyDescent="0.2">
      <c r="A55" s="197" t="s">
        <v>213</v>
      </c>
      <c r="B55" s="197"/>
      <c r="C55" s="197"/>
      <c r="D55" s="197"/>
      <c r="E55" s="197"/>
      <c r="F55" s="197"/>
      <c r="G55" s="80">
        <v>46</v>
      </c>
      <c r="H55" s="90">
        <f>H48+H54</f>
        <v>1938671</v>
      </c>
      <c r="I55" s="90">
        <f>I48+I54</f>
        <v>-154666</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49832</v>
      </c>
      <c r="I57" s="90">
        <f>I27+I42+I55+I56</f>
        <v>-7835</v>
      </c>
    </row>
    <row r="58" spans="1:9" ht="15.6" customHeight="1" x14ac:dyDescent="0.2">
      <c r="A58" s="214" t="s">
        <v>216</v>
      </c>
      <c r="B58" s="214"/>
      <c r="C58" s="214"/>
      <c r="D58" s="214"/>
      <c r="E58" s="214"/>
      <c r="F58" s="214"/>
      <c r="G58" s="88">
        <v>49</v>
      </c>
      <c r="H58" s="91">
        <v>35259</v>
      </c>
      <c r="I58" s="91">
        <v>85091</v>
      </c>
    </row>
    <row r="59" spans="1:9" ht="28.9" customHeight="1" x14ac:dyDescent="0.2">
      <c r="A59" s="197" t="s">
        <v>217</v>
      </c>
      <c r="B59" s="197"/>
      <c r="C59" s="197"/>
      <c r="D59" s="197"/>
      <c r="E59" s="197"/>
      <c r="F59" s="197"/>
      <c r="G59" s="80">
        <v>50</v>
      </c>
      <c r="H59" s="90">
        <f>H57+H58</f>
        <v>85091</v>
      </c>
      <c r="I59" s="90">
        <f>I57+I58</f>
        <v>77256</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461</v>
      </c>
      <c r="B2" s="169"/>
      <c r="C2" s="169"/>
      <c r="D2" s="169"/>
      <c r="E2" s="169"/>
      <c r="F2" s="169"/>
      <c r="G2" s="169"/>
      <c r="H2" s="169"/>
      <c r="I2" s="169"/>
    </row>
    <row r="3" spans="1:9" x14ac:dyDescent="0.2">
      <c r="A3" s="201" t="s">
        <v>443</v>
      </c>
      <c r="B3" s="216"/>
      <c r="C3" s="216"/>
      <c r="D3" s="216"/>
      <c r="E3" s="216"/>
      <c r="F3" s="216"/>
      <c r="G3" s="216"/>
      <c r="H3" s="216"/>
      <c r="I3" s="216"/>
    </row>
    <row r="4" spans="1:9" x14ac:dyDescent="0.2">
      <c r="A4" s="209" t="s">
        <v>460</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f>SUM(I8:I12)</f>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abSelected="1" view="pageBreakPreview" topLeftCell="D1" zoomScale="80" zoomScaleNormal="100" zoomScaleSheetLayoutView="80" workbookViewId="0">
      <selection activeCell="M19" sqref="H19:M1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443</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10149844</v>
      </c>
      <c r="I7" s="42">
        <v>3329634</v>
      </c>
      <c r="J7" s="42">
        <v>308613</v>
      </c>
      <c r="K7" s="42">
        <v>11434</v>
      </c>
      <c r="L7" s="42">
        <v>11434</v>
      </c>
      <c r="M7" s="42">
        <v>0</v>
      </c>
      <c r="N7" s="42">
        <v>0</v>
      </c>
      <c r="O7" s="42">
        <v>2747096</v>
      </c>
      <c r="P7" s="42">
        <v>0</v>
      </c>
      <c r="Q7" s="42">
        <v>0</v>
      </c>
      <c r="R7" s="42">
        <v>0</v>
      </c>
      <c r="S7" s="42">
        <v>0</v>
      </c>
      <c r="T7" s="42">
        <v>0</v>
      </c>
      <c r="U7" s="42">
        <v>-15034609</v>
      </c>
      <c r="V7" s="42">
        <v>3247870</v>
      </c>
      <c r="W7" s="43">
        <f>H7+I7+J7+K7-L7+M7+N7+O7+P7+Q7+R7+U7+V7+S7+T7</f>
        <v>4748448</v>
      </c>
      <c r="X7" s="42">
        <v>0</v>
      </c>
      <c r="Y7" s="43">
        <f>W7+X7</f>
        <v>4748448</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10149844</v>
      </c>
      <c r="I10" s="44">
        <f t="shared" ref="I10:Y10" si="2">I7+I8+I9</f>
        <v>3329634</v>
      </c>
      <c r="J10" s="44">
        <f t="shared" si="2"/>
        <v>308613</v>
      </c>
      <c r="K10" s="44">
        <f t="shared" si="2"/>
        <v>11434</v>
      </c>
      <c r="L10" s="44">
        <f t="shared" si="2"/>
        <v>11434</v>
      </c>
      <c r="M10" s="44">
        <f t="shared" si="2"/>
        <v>0</v>
      </c>
      <c r="N10" s="44">
        <f t="shared" si="2"/>
        <v>0</v>
      </c>
      <c r="O10" s="44">
        <f t="shared" si="2"/>
        <v>2747096</v>
      </c>
      <c r="P10" s="44">
        <f t="shared" si="2"/>
        <v>0</v>
      </c>
      <c r="Q10" s="44">
        <f t="shared" si="2"/>
        <v>0</v>
      </c>
      <c r="R10" s="44">
        <f t="shared" si="2"/>
        <v>0</v>
      </c>
      <c r="S10" s="44">
        <f t="shared" si="2"/>
        <v>0</v>
      </c>
      <c r="T10" s="44">
        <f t="shared" si="2"/>
        <v>0</v>
      </c>
      <c r="U10" s="44">
        <f t="shared" si="2"/>
        <v>-15034609</v>
      </c>
      <c r="V10" s="44">
        <f t="shared" si="2"/>
        <v>3247870</v>
      </c>
      <c r="W10" s="44">
        <f t="shared" si="0"/>
        <v>4748448</v>
      </c>
      <c r="X10" s="44">
        <f t="shared" si="2"/>
        <v>0</v>
      </c>
      <c r="Y10" s="44">
        <f t="shared" si="2"/>
        <v>4748448</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-842503</v>
      </c>
      <c r="W11" s="43">
        <f t="shared" si="0"/>
        <v>-842503</v>
      </c>
      <c r="X11" s="42">
        <v>0</v>
      </c>
      <c r="Y11" s="43">
        <f t="shared" ref="Y11:Y29" si="3">W11+X11</f>
        <v>-842503</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432863</v>
      </c>
      <c r="P13" s="46">
        <v>0</v>
      </c>
      <c r="Q13" s="46">
        <v>0</v>
      </c>
      <c r="R13" s="46">
        <v>0</v>
      </c>
      <c r="S13" s="42">
        <v>0</v>
      </c>
      <c r="T13" s="42">
        <v>0</v>
      </c>
      <c r="U13" s="42">
        <v>315523</v>
      </c>
      <c r="V13" s="42">
        <v>0</v>
      </c>
      <c r="W13" s="43">
        <f t="shared" si="0"/>
        <v>748386</v>
      </c>
      <c r="X13" s="42">
        <v>0</v>
      </c>
      <c r="Y13" s="43">
        <f t="shared" si="3"/>
        <v>748386</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0" t="s">
        <v>415</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3247870</v>
      </c>
      <c r="V28" s="42">
        <v>-3247870</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10149844</v>
      </c>
      <c r="I30" s="45">
        <f t="shared" ref="I30:Y30" si="5">SUM(I10:I29)</f>
        <v>3329634</v>
      </c>
      <c r="J30" s="45">
        <f t="shared" si="5"/>
        <v>308613</v>
      </c>
      <c r="K30" s="45">
        <f t="shared" si="5"/>
        <v>11434</v>
      </c>
      <c r="L30" s="45">
        <f t="shared" si="5"/>
        <v>11434</v>
      </c>
      <c r="M30" s="45">
        <f t="shared" si="5"/>
        <v>0</v>
      </c>
      <c r="N30" s="45">
        <f t="shared" si="5"/>
        <v>0</v>
      </c>
      <c r="O30" s="45">
        <f t="shared" si="5"/>
        <v>3179959</v>
      </c>
      <c r="P30" s="45">
        <f t="shared" si="5"/>
        <v>0</v>
      </c>
      <c r="Q30" s="45">
        <f t="shared" si="5"/>
        <v>0</v>
      </c>
      <c r="R30" s="45">
        <f t="shared" si="5"/>
        <v>0</v>
      </c>
      <c r="S30" s="45">
        <f t="shared" si="5"/>
        <v>0</v>
      </c>
      <c r="T30" s="45">
        <f t="shared" si="5"/>
        <v>0</v>
      </c>
      <c r="U30" s="45">
        <f t="shared" si="5"/>
        <v>-11471216</v>
      </c>
      <c r="V30" s="45">
        <f t="shared" si="5"/>
        <v>-842503</v>
      </c>
      <c r="W30" s="45">
        <f t="shared" si="5"/>
        <v>4654331</v>
      </c>
      <c r="X30" s="45">
        <f t="shared" si="5"/>
        <v>0</v>
      </c>
      <c r="Y30" s="45">
        <f t="shared" si="5"/>
        <v>4654331</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432863</v>
      </c>
      <c r="P32" s="44">
        <f t="shared" si="6"/>
        <v>0</v>
      </c>
      <c r="Q32" s="44">
        <f t="shared" si="6"/>
        <v>0</v>
      </c>
      <c r="R32" s="44">
        <f t="shared" si="6"/>
        <v>0</v>
      </c>
      <c r="S32" s="44">
        <f t="shared" si="6"/>
        <v>0</v>
      </c>
      <c r="T32" s="44">
        <f t="shared" si="6"/>
        <v>0</v>
      </c>
      <c r="U32" s="44">
        <f t="shared" si="6"/>
        <v>315523</v>
      </c>
      <c r="V32" s="44">
        <f t="shared" si="6"/>
        <v>0</v>
      </c>
      <c r="W32" s="44">
        <f t="shared" si="6"/>
        <v>748386</v>
      </c>
      <c r="X32" s="44">
        <f t="shared" si="6"/>
        <v>0</v>
      </c>
      <c r="Y32" s="44">
        <f t="shared" si="6"/>
        <v>748386</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432863</v>
      </c>
      <c r="P33" s="44">
        <f t="shared" si="7"/>
        <v>0</v>
      </c>
      <c r="Q33" s="44">
        <f t="shared" si="7"/>
        <v>0</v>
      </c>
      <c r="R33" s="44">
        <f t="shared" si="7"/>
        <v>0</v>
      </c>
      <c r="S33" s="44">
        <f t="shared" si="7"/>
        <v>0</v>
      </c>
      <c r="T33" s="44">
        <f t="shared" si="7"/>
        <v>0</v>
      </c>
      <c r="U33" s="44">
        <f t="shared" si="7"/>
        <v>315523</v>
      </c>
      <c r="V33" s="44">
        <f t="shared" si="7"/>
        <v>-842503</v>
      </c>
      <c r="W33" s="44">
        <f t="shared" si="7"/>
        <v>-94117</v>
      </c>
      <c r="X33" s="44">
        <f t="shared" si="7"/>
        <v>0</v>
      </c>
      <c r="Y33" s="44">
        <f t="shared" si="7"/>
        <v>-94117</v>
      </c>
    </row>
    <row r="34" spans="1:25" ht="30.75" customHeight="1" x14ac:dyDescent="0.2">
      <c r="A34" s="242" t="s">
        <v>419</v>
      </c>
      <c r="B34" s="242"/>
      <c r="C34" s="242"/>
      <c r="D34" s="242"/>
      <c r="E34" s="242"/>
      <c r="F34" s="24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3247870</v>
      </c>
      <c r="V34" s="45">
        <f t="shared" si="8"/>
        <v>-3247870</v>
      </c>
      <c r="W34" s="45">
        <f t="shared" si="8"/>
        <v>0</v>
      </c>
      <c r="X34" s="45">
        <f t="shared" si="8"/>
        <v>0</v>
      </c>
      <c r="Y34" s="45">
        <f t="shared" si="8"/>
        <v>0</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v>10149844</v>
      </c>
      <c r="I36" s="42">
        <v>3329634</v>
      </c>
      <c r="J36" s="42">
        <v>308613</v>
      </c>
      <c r="K36" s="42">
        <v>11434</v>
      </c>
      <c r="L36" s="42">
        <v>11434</v>
      </c>
      <c r="M36" s="42">
        <v>0</v>
      </c>
      <c r="N36" s="42">
        <v>0</v>
      </c>
      <c r="O36" s="42">
        <v>3179959</v>
      </c>
      <c r="P36" s="42">
        <v>0</v>
      </c>
      <c r="Q36" s="42">
        <v>0</v>
      </c>
      <c r="R36" s="42">
        <v>0</v>
      </c>
      <c r="S36" s="42">
        <v>0</v>
      </c>
      <c r="T36" s="42">
        <v>0</v>
      </c>
      <c r="U36" s="42">
        <v>-11471216</v>
      </c>
      <c r="V36" s="42">
        <v>-842503</v>
      </c>
      <c r="W36" s="43">
        <f>H36+I36+J36+K36-L36+M36+N36+O36+P36+Q36+R36+U36+V36+S36+T36</f>
        <v>4654331</v>
      </c>
      <c r="X36" s="42">
        <v>0</v>
      </c>
      <c r="Y36" s="43">
        <f t="shared" ref="Y36:Y38" si="9">W36+X36</f>
        <v>4654331</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420</v>
      </c>
      <c r="B39" s="221"/>
      <c r="C39" s="221"/>
      <c r="D39" s="221"/>
      <c r="E39" s="221"/>
      <c r="F39" s="221"/>
      <c r="G39" s="9">
        <v>31</v>
      </c>
      <c r="H39" s="44">
        <f>H36+H37+H38</f>
        <v>10149844</v>
      </c>
      <c r="I39" s="44">
        <f t="shared" ref="I39:Y39" si="11">I36+I37+I38</f>
        <v>3329634</v>
      </c>
      <c r="J39" s="44">
        <f t="shared" si="11"/>
        <v>308613</v>
      </c>
      <c r="K39" s="44">
        <f t="shared" si="11"/>
        <v>11434</v>
      </c>
      <c r="L39" s="44">
        <f t="shared" si="11"/>
        <v>11434</v>
      </c>
      <c r="M39" s="44">
        <f t="shared" si="11"/>
        <v>0</v>
      </c>
      <c r="N39" s="44">
        <f t="shared" si="11"/>
        <v>0</v>
      </c>
      <c r="O39" s="44">
        <f t="shared" si="11"/>
        <v>3179959</v>
      </c>
      <c r="P39" s="44">
        <f t="shared" si="11"/>
        <v>0</v>
      </c>
      <c r="Q39" s="44">
        <f t="shared" si="11"/>
        <v>0</v>
      </c>
      <c r="R39" s="44">
        <f t="shared" si="11"/>
        <v>0</v>
      </c>
      <c r="S39" s="44">
        <f t="shared" si="11"/>
        <v>0</v>
      </c>
      <c r="T39" s="44">
        <f t="shared" si="11"/>
        <v>0</v>
      </c>
      <c r="U39" s="44">
        <f t="shared" si="11"/>
        <v>-11471216</v>
      </c>
      <c r="V39" s="44">
        <f t="shared" si="11"/>
        <v>-842503</v>
      </c>
      <c r="W39" s="44">
        <f t="shared" si="11"/>
        <v>4654331</v>
      </c>
      <c r="X39" s="44">
        <f t="shared" si="11"/>
        <v>0</v>
      </c>
      <c r="Y39" s="44">
        <f t="shared" si="11"/>
        <v>4654331</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-115601</v>
      </c>
      <c r="W40" s="43">
        <f t="shared" si="10"/>
        <v>-115601</v>
      </c>
      <c r="X40" s="42">
        <v>0</v>
      </c>
      <c r="Y40" s="43">
        <f t="shared" ref="Y40:Y58" si="12">W40+X40</f>
        <v>-115601</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-208224</v>
      </c>
      <c r="I48" s="42">
        <v>0</v>
      </c>
      <c r="J48" s="42">
        <v>0</v>
      </c>
      <c r="K48" s="42">
        <v>0</v>
      </c>
      <c r="L48" s="42">
        <v>0</v>
      </c>
      <c r="M48" s="42">
        <v>0</v>
      </c>
      <c r="N48" s="42">
        <v>0</v>
      </c>
      <c r="O48" s="42">
        <v>0</v>
      </c>
      <c r="P48" s="42">
        <v>0</v>
      </c>
      <c r="Q48" s="42">
        <v>0</v>
      </c>
      <c r="R48" s="42">
        <v>0</v>
      </c>
      <c r="S48" s="42">
        <v>0</v>
      </c>
      <c r="T48" s="42">
        <v>0</v>
      </c>
      <c r="U48" s="42">
        <v>208224</v>
      </c>
      <c r="V48" s="42">
        <v>0</v>
      </c>
      <c r="W48" s="43">
        <f t="shared" si="10"/>
        <v>0</v>
      </c>
      <c r="X48" s="42">
        <v>0</v>
      </c>
      <c r="Y48" s="43">
        <f t="shared" si="12"/>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413</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-842503</v>
      </c>
      <c r="V57" s="42">
        <v>842503</v>
      </c>
      <c r="W57" s="43">
        <f t="shared" si="10"/>
        <v>0</v>
      </c>
      <c r="X57" s="42">
        <v>0</v>
      </c>
      <c r="Y57" s="43">
        <f t="shared" si="12"/>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9941620</v>
      </c>
      <c r="I59" s="45">
        <f t="shared" ref="I59:Y59" si="13">SUM(I39:I58)</f>
        <v>3329634</v>
      </c>
      <c r="J59" s="45">
        <f t="shared" si="13"/>
        <v>308613</v>
      </c>
      <c r="K59" s="45">
        <f t="shared" si="13"/>
        <v>11434</v>
      </c>
      <c r="L59" s="45">
        <f t="shared" si="13"/>
        <v>11434</v>
      </c>
      <c r="M59" s="45">
        <f t="shared" si="13"/>
        <v>0</v>
      </c>
      <c r="N59" s="45">
        <f t="shared" si="13"/>
        <v>0</v>
      </c>
      <c r="O59" s="45">
        <f t="shared" si="13"/>
        <v>3179959</v>
      </c>
      <c r="P59" s="45">
        <f t="shared" si="13"/>
        <v>0</v>
      </c>
      <c r="Q59" s="45">
        <f t="shared" si="13"/>
        <v>0</v>
      </c>
      <c r="R59" s="45">
        <f t="shared" si="13"/>
        <v>0</v>
      </c>
      <c r="S59" s="45">
        <f t="shared" si="13"/>
        <v>0</v>
      </c>
      <c r="T59" s="45">
        <f t="shared" si="13"/>
        <v>0</v>
      </c>
      <c r="U59" s="45">
        <f t="shared" si="13"/>
        <v>-12105495</v>
      </c>
      <c r="V59" s="45">
        <f t="shared" si="13"/>
        <v>-115601</v>
      </c>
      <c r="W59" s="45">
        <f t="shared" si="13"/>
        <v>4538730</v>
      </c>
      <c r="X59" s="45">
        <f t="shared" si="13"/>
        <v>0</v>
      </c>
      <c r="Y59" s="45">
        <f t="shared" si="13"/>
        <v>4538730</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-208224</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208224</v>
      </c>
      <c r="V61" s="44">
        <f t="shared" si="14"/>
        <v>0</v>
      </c>
      <c r="W61" s="44">
        <f t="shared" si="14"/>
        <v>0</v>
      </c>
      <c r="X61" s="44">
        <f t="shared" si="14"/>
        <v>0</v>
      </c>
      <c r="Y61" s="44">
        <f t="shared" si="14"/>
        <v>0</v>
      </c>
    </row>
    <row r="62" spans="1:25" ht="27.75" customHeight="1" x14ac:dyDescent="0.2">
      <c r="A62" s="241" t="s">
        <v>425</v>
      </c>
      <c r="B62" s="241"/>
      <c r="C62" s="241"/>
      <c r="D62" s="241"/>
      <c r="E62" s="241"/>
      <c r="F62" s="241"/>
      <c r="G62" s="9">
        <v>53</v>
      </c>
      <c r="H62" s="44">
        <f>H40+H61</f>
        <v>-208224</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208224</v>
      </c>
      <c r="V62" s="44">
        <f t="shared" si="15"/>
        <v>-115601</v>
      </c>
      <c r="W62" s="44">
        <f t="shared" si="15"/>
        <v>-115601</v>
      </c>
      <c r="X62" s="44">
        <f t="shared" si="15"/>
        <v>0</v>
      </c>
      <c r="Y62" s="44">
        <f t="shared" si="15"/>
        <v>-115601</v>
      </c>
    </row>
    <row r="63" spans="1:25" ht="29.25" customHeight="1" x14ac:dyDescent="0.2">
      <c r="A63" s="242" t="s">
        <v>426</v>
      </c>
      <c r="B63" s="242"/>
      <c r="C63" s="242"/>
      <c r="D63" s="242"/>
      <c r="E63" s="242"/>
      <c r="F63" s="24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-842503</v>
      </c>
      <c r="V63" s="45">
        <f t="shared" si="16"/>
        <v>842503</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64" zoomScaleNormal="64" workbookViewId="0">
      <selection activeCell="C34" sqref="C34"/>
    </sheetView>
  </sheetViews>
  <sheetFormatPr defaultRowHeight="12.75" x14ac:dyDescent="0.2"/>
  <cols>
    <col min="10" max="10" width="128.140625" customWidth="1"/>
  </cols>
  <sheetData>
    <row r="1" spans="1:10" ht="12.75" customHeight="1" x14ac:dyDescent="0.2">
      <c r="A1" s="244" t="s">
        <v>462</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360"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metadata/properties"/>
    <ds:schemaRef ds:uri="f00c05a3-a522-4b3b-aeec-75a37a6bc44f"/>
    <ds:schemaRef ds:uri="ebeef9ca-c00b-443c-ae4d-d16a6508f86d"/>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cp:lastModifiedBy>
  <cp:lastPrinted>2024-04-29T12:38:46Z</cp:lastPrinted>
  <dcterms:created xsi:type="dcterms:W3CDTF">2008-10-17T11:51:54Z</dcterms:created>
  <dcterms:modified xsi:type="dcterms:W3CDTF">2024-04-29T13:28:07Z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