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ipinojtic\Documents\1. KVARTAL 2021\"/>
    </mc:Choice>
  </mc:AlternateContent>
  <xr:revisionPtr revIDLastSave="0" documentId="13_ncr:1_{8DC78BCE-7EB9-45A2-9945-C4584EEAC01E}"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I16" i="26"/>
  <c r="H16" i="26"/>
  <c r="K8" i="26"/>
  <c r="J8" i="26"/>
  <c r="I8" i="26"/>
  <c r="H8" i="26"/>
  <c r="K14" i="26" l="1"/>
  <c r="K61" i="26" s="1"/>
  <c r="J61" i="26"/>
  <c r="K60" i="26"/>
  <c r="I14" i="26"/>
  <c r="I61" i="26" s="1"/>
  <c r="I60" i="26"/>
  <c r="J60" i="26"/>
  <c r="H21" i="21"/>
  <c r="H60" i="26"/>
  <c r="H14" i="26"/>
  <c r="H61" i="26" s="1"/>
  <c r="I21" i="21"/>
  <c r="H36" i="21"/>
  <c r="I36" i="21"/>
  <c r="H49" i="21"/>
  <c r="I49" i="21"/>
  <c r="K62" i="26" l="1"/>
  <c r="K67" i="26" s="1"/>
  <c r="J63" i="26"/>
  <c r="K63" i="26"/>
  <c r="K64" i="26"/>
  <c r="J62" i="26"/>
  <c r="J67" i="26" s="1"/>
  <c r="J64" i="26"/>
  <c r="I63" i="26"/>
  <c r="I64" i="26"/>
  <c r="I62" i="26"/>
  <c r="I66" i="26" s="1"/>
  <c r="H62" i="26"/>
  <c r="H66" i="26" s="1"/>
  <c r="H63" i="26"/>
  <c r="H64" i="26"/>
  <c r="I51" i="21"/>
  <c r="I53" i="21" s="1"/>
  <c r="H51" i="21"/>
  <c r="H53" i="21" s="1"/>
  <c r="K66" i="26" l="1"/>
  <c r="K68" i="26"/>
  <c r="J66" i="26"/>
  <c r="J68" i="26"/>
  <c r="I68"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<sst xmlns="http://schemas.openxmlformats.org/spreadsheetml/2006/main" count="534" uniqueCount="466">
  <si>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</si>
  <si>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</si>
  <si>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</si>
  <si>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</si>
  <si>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</si>
  <si>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</si>
  <si>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</si>
  <si>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</si>
  <si>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</si>
  <si>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</si>
  <si>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</si>
  <si>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</si>
  <si>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</si>
  <si>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</si>
  <si>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</si>
  <si>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</si>
  <si>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</si>
  <si>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</si>
  <si>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</si>
  <si>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</si>
  <si>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</si>
  <si>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</si>
  <si>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</si>
  <si>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</si>
  <si>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</si>
  <si>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</si>
  <si>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</si>
  <si>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</si>
  <si>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</si>
  <si>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</si>
  <si>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</si>
  <si>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</si>
  <si>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</si>
  <si>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</si>
  <si>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</si>
  <si>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</si>
  <si>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</si>
  <si>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</si>
  <si>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</si>
  <si>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</si>
  <si>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</si>
  <si>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</si>
  <si>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</si>
  <si>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</si>
  <si>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</si>
  <si>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</si>
  <si>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</si>
  <si>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</si>
  <si>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</si>
  <si>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</si>
  <si>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</si>
  <si>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</si>
  <si>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</si>
  <si>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</si>
  <si>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</si>
  <si>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</si>
  <si>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</si>
  <si>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</si>
  <si>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</si>
  <si>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</si>
  <si>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</si>
  <si>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</si>
  <si>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</si>
  <si>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</si>
  <si>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</si>
  <si>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</si>
  <si>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</si>
  <si>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</si>
  <si>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</si>
  <si>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</si>
  <si>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</si>
  <si>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</si>
  <si>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</si>
  <si>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</si>
  <si>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</si>
  <si>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</si>
  <si>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</si>
  <si>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</si>
  <si>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</si>
  <si>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</si>
  <si>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</si>
  <si>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</si>
  <si>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</si>
  <si>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</si>
  <si>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</si>
  <si>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</si>
  <si>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</si>
  <si>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</si>
  <si>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</si>
  <si>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</si>
  <si>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</si>
  <si>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</si>
  <si>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</si>
  <si>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</si>
  <si>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</si>
  <si>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</si>
  <si>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</si>
  <si>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</si>
  <si>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</si>
  <si>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</si>
  <si>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</si>
  <si>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</si>
  <si>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</si>
  <si>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</si>
  <si>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</si>
  <si>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</si>
  <si>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</si>
  <si>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</si>
  <si>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</si>
  <si>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</si>
  <si>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</si>
  <si>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</si>
  <si>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</si>
  <si>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</si>
  <si>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</si>
  <si>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</si>
  <si>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</si>
  <si>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</si>
  <si>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</si>
  <si>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</si>
  <si>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</si>
  <si>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</si>
  <si>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</si>
  <si>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</si>
  <si>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</si>
  <si>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</si>
  <si>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</si>
  <si>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</si>
  <si>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</si>
  <si>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</si>
  <si>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</si>
  <si>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</si>
  <si>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</si>
  <si>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</si>
  <si>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</si>
  <si>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</si>
  <si>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</si>
  <si>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</si>
  <si>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</si>
  <si>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</si>
  <si>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</si>
  <si>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</si>
  <si>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</si>
  <si>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</si>
  <si>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</si>
  <si>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</si>
  <si>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</si>
  <si>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</si>
  <si>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</si>
  <si>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</si>
  <si>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</si>
  <si>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</si>
  <si>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</si>
  <si>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</si>
  <si>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</si>
  <si>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</si>
  <si>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</si>
  <si>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</si>
  <si>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</si>
  <si>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</si>
  <si>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</si>
  <si>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</si>
  <si>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</si>
  <si>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</si>
  <si>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</si>
  <si>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</si>
  <si>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</si>
  <si>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</si>
  <si>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</si>
  <si>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</si>
  <si>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</si>
  <si>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</si>
  <si>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</si>
  <si>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</si>
  <si>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</si>
  <si>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</si>
  <si>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</si>
  <si>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</si>
  <si>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</si>
  <si>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</si>
  <si>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</si>
  <si>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</si>
  <si>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</si>
  <si>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</si>
  <si>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</si>
  <si>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</si>
  <si>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</si>
  <si>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</si>
  <si>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</si>
  <si>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</si>
  <si>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</si>
  <si>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</si>
  <si>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</si>
  <si>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</si>
  <si>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</si>
  <si>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</si>
  <si>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</si>
  <si>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</si>
  <si>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</si>
  <si>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</si>
  <si>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</si>
  <si>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</si>
  <si>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</si>
  <si>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</si>
  <si>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</si>
  <si>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</si>
  <si>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</si>
  <si>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</si>
  <si>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</si>
  <si>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</si>
  <si>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</si>
  <si>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</si>
  <si>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</si>
  <si>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</si>
  <si>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</si>
  <si>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</si>
  <si>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</si>
  <si>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</si>
  <si>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</si>
  <si>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</si>
  <si>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</si>
  <si>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</si>
  <si>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</si>
  <si>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</si>
  <si>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</si>
  <si>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</si>
  <si>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</si>
  <si>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</si>
  <si>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</si>
  <si>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</si>
  <si>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</si>
  <si>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</si>
  <si>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</si>
  <si>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</si>
  <si>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</si>
  <si>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</si>
  <si>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</si>
  <si>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</si>
  <si>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</si>
  <si>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</si>
  <si>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</si>
  <si>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</si>
  <si>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</si>
  <si>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</si>
  <si>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</si>
  <si>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</si>
  <si>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</si>
  <si>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</si>
  <si>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</si>
  <si>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</si>
  <si>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</si>
  <si>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</si>
  <si>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</si>
  <si>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</si>
  <si>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</si>
  <si>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</si>
  <si>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</si>
  <si>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</si>
  <si>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</si>
  <si>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</si>
  <si>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</si>
  <si>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</si>
  <si>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</si>
  <si>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</si>
  <si>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</si>
  <si>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</si>
  <si>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</si>
  <si>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</si>
  <si>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</si>
  <si>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</si>
  <si>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</si>
  <si>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</si>
  <si>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</si>
  <si>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</si>
  <si>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</si>
  <si>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</si>
  <si>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</si>
  <si>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</si>
  <si>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</si>
  <si>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</si>
  <si>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</si>
  <si>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</si>
  <si>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</si>
  <si>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</si>
  <si>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</si>
  <si>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</si>
  <si>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</si>
  <si>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</si>
  <si>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</si>
  <si>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</si>
  <si>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</si>
  <si>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</si>
  <si>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</si>
  <si>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</si>
  <si>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</si>
  <si>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</si>
  <si>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</si>
  <si>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</si>
  <si>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</si>
  <si>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</si>
  <si>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</si>
  <si>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</si>
  <si>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</si>
  <si>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</si>
  <si>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</si>
  <si>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</si>
  <si>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</si>
  <si>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</si>
  <si>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</si>
  <si>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</si>
  <si>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</si>
  <si>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</si>
  <si>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</si>
  <si>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</si>
  <si>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</si>
  <si>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</si>
  <si>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</si>
  <si>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</si>
  <si>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</si>
  <si>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</si>
  <si>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</si>
  <si>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</si>
  <si>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</si>
  <si>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</si>
  <si>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</si>
  <si>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</si>
  <si>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</si>
  <si>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</si>
  <si>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</si>
  <si>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</si>
  <si>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</si>
  <si>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</si>
  <si>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</si>
  <si>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</si>
  <si>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</si>
  <si>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</si>
  <si>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</si>
  <si>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</si>
  <si>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</si>
  <si>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</si>
  <si>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</si>
  <si>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</si>
  <si>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</si>
  <si>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</si>
  <si>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</si>
  <si>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</si>
  <si>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</si>
  <si>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</si>
  <si>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</si>
  <si>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</si>
  <si>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</si>
  <si>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</si>
  <si>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</si>
  <si>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</si>
  <si>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</si>
  <si>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</si>
  <si>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</si>
  <si>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</si>
  <si>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</si>
  <si>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</si>
  <si>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</si>
  <si>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</si>
  <si>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</si>
  <si>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</si>
  <si>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</si>
  <si>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</si>
  <si>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</si>
  <si>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</si>
  <si>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</si>
  <si>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</si>
  <si>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</si>
  <si>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</si>
  <si>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</si>
  <si>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</si>
  <si>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</si>
  <si>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</si>
  <si>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</si>
  <si>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</si>
  <si>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</si>
  <si>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</si>
  <si>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</si>
  <si>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</si>
  <si>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</si>
  <si>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</si>
  <si>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</si>
  <si>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</si>
  <si>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</si>
  <si>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</si>
  <si>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</si>
  <si>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</si>
  <si>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</si>
  <si>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</si>
  <si>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</si>
  <si>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</si>
  <si>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</si>
  <si>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</si>
  <si>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</si>
  <si>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</si>
  <si>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</si>
  <si>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</si>
  <si>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</si>
  <si>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</si>
  <si>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</si>
  <si>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</si>
  <si>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</si>
  <si>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</si>
  <si>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</si>
  <si>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</si>
  <si>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</si>
  <si>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</si>
  <si>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</si>
  <si>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</si>
  <si>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</si>
  <si>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</si>
  <si>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</si>
  <si>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</si>
  <si>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</si>
  <si>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</si>
  <si>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</si>
  <si>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</si>
  <si>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</si>
  <si>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</si>
  <si>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</si>
  <si>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</si>
  <si>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</si>
  <si>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</si>
  <si>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</si>
  <si>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</si>
  <si>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</si>
  <si>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</si>
  <si>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</si>
  <si>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</si>
  <si>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</si>
  <si>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</si>
  <si>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</si>
  <si>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</si>
  <si>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</si>
  <si>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</si>
  <si>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</si>
  <si>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</si>
  <si>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</si>
  <si>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</si>
  <si>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</si>
  <si>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</si>
  <si>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</si>
  <si>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</si>
  <si>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</si>
  <si>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stanje na dan 31.03.2021. </t>
  </si>
  <si>
    <t>u razdoblju 01.01.2021. do 31.03.2021.</t>
  </si>
  <si>
    <t>03225674</t>
  </si>
  <si>
    <t>HR</t>
  </si>
  <si>
    <t>74780000D0XH8Q0KLK26</t>
  </si>
  <si>
    <t xml:space="preserve">Obveznik: ŽITNAK d.d. </t>
  </si>
  <si>
    <t>080046355</t>
  </si>
  <si>
    <t>25435300118</t>
  </si>
  <si>
    <t>1445</t>
  </si>
  <si>
    <t xml:space="preserve">ŽITNJAK d.d. </t>
  </si>
  <si>
    <t>ZAGREB</t>
  </si>
  <si>
    <t>MARIJANA ČAVIĆA 8</t>
  </si>
  <si>
    <t>zitnjak@zitnjak.hr</t>
  </si>
  <si>
    <t>www.zitnjak.hr</t>
  </si>
  <si>
    <t>Dubravka Fureš</t>
  </si>
  <si>
    <t>2411 552</t>
  </si>
  <si>
    <t>dubravka.fures@zitnjak.hr</t>
  </si>
  <si>
    <t xml:space="preserve">Obveznik: ŽITNJAK D.D. </t>
  </si>
  <si>
    <t xml:space="preserve">BILJEŠKE UZ FINANCIJSKE IZVJEŠTAJE - TFI
(koji se sastavljaju za tromjesečna razdoblja)
Naziv izdavatelja:   ŽITNJAK D.D. 
OIB:                     25435300118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</si>
</sst>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O24" sqref="O23:P2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44286</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449</v>
      </c>
      <c r="D11" s="167"/>
      <c r="E11" s="67"/>
      <c r="F11" s="132" t="s">
        <v>332</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453</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454</v>
      </c>
      <c r="D15" s="167"/>
      <c r="E15" s="171"/>
      <c r="F15" s="162"/>
      <c r="G15" s="73" t="s">
        <v>333</v>
      </c>
      <c r="H15" s="148" t="s">
        <v>451</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455</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456</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10000</v>
      </c>
      <c r="D21" s="149"/>
      <c r="E21" s="138"/>
      <c r="F21" s="138"/>
      <c r="G21" s="139" t="s">
        <v>457</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458</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459</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460</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21</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336</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461</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462</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463</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1" zoomScale="110" zoomScaleSheetLayoutView="110" workbookViewId="0">
      <selection activeCell="Q137" sqref="Q13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447</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452</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61006357</v>
      </c>
      <c r="I9" s="23">
        <f>I10+I17+I27+I38+I43</f>
        <v>61068334</v>
      </c>
    </row>
    <row r="10" spans="1:9" ht="12.75" customHeight="1" x14ac:dyDescent="0.2">
      <c r="A10" s="193" t="s">
        <v>5</v>
      </c>
      <c r="B10" s="193"/>
      <c r="C10" s="193"/>
      <c r="D10" s="193"/>
      <c r="E10" s="193"/>
      <c r="F10" s="193"/>
      <c r="G10" s="15">
        <v>3</v>
      </c>
      <c r="H10" s="23">
        <f>H11+H12+H13+H14+H15+H16</f>
        <v>1800</v>
      </c>
      <c r="I10" s="23">
        <f>I11+I12+I13+I14+I15+I16</f>
        <v>1631</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1800</v>
      </c>
      <c r="I12" s="22">
        <v>1631</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57987841</v>
      </c>
      <c r="I17" s="23">
        <f>I18+I19+I20+I21+I22+I23+I24+I25+I26</f>
        <v>58049987</v>
      </c>
    </row>
    <row r="18" spans="1:9" ht="12.75" customHeight="1" x14ac:dyDescent="0.2">
      <c r="A18" s="189" t="s">
        <v>13</v>
      </c>
      <c r="B18" s="189"/>
      <c r="C18" s="189"/>
      <c r="D18" s="189"/>
      <c r="E18" s="189"/>
      <c r="F18" s="189"/>
      <c r="G18" s="14">
        <v>11</v>
      </c>
      <c r="H18" s="22">
        <v>41948288</v>
      </c>
      <c r="I18" s="22">
        <v>41948288</v>
      </c>
    </row>
    <row r="19" spans="1:9" ht="12.75" customHeight="1" x14ac:dyDescent="0.2">
      <c r="A19" s="189" t="s">
        <v>14</v>
      </c>
      <c r="B19" s="189"/>
      <c r="C19" s="189"/>
      <c r="D19" s="189"/>
      <c r="E19" s="189"/>
      <c r="F19" s="189"/>
      <c r="G19" s="14">
        <v>12</v>
      </c>
      <c r="H19" s="22">
        <v>14463312</v>
      </c>
      <c r="I19" s="22">
        <v>14361977</v>
      </c>
    </row>
    <row r="20" spans="1:9" ht="12.75" customHeight="1" x14ac:dyDescent="0.2">
      <c r="A20" s="189" t="s">
        <v>15</v>
      </c>
      <c r="B20" s="189"/>
      <c r="C20" s="189"/>
      <c r="D20" s="189"/>
      <c r="E20" s="189"/>
      <c r="F20" s="189"/>
      <c r="G20" s="14">
        <v>13</v>
      </c>
      <c r="H20" s="22">
        <v>11583</v>
      </c>
      <c r="I20" s="22">
        <v>9825</v>
      </c>
    </row>
    <row r="21" spans="1:9" ht="12.75" customHeight="1" x14ac:dyDescent="0.2">
      <c r="A21" s="189" t="s">
        <v>16</v>
      </c>
      <c r="B21" s="189"/>
      <c r="C21" s="189"/>
      <c r="D21" s="189"/>
      <c r="E21" s="189"/>
      <c r="F21" s="189"/>
      <c r="G21" s="14">
        <v>14</v>
      </c>
      <c r="H21" s="22">
        <v>643182</v>
      </c>
      <c r="I21" s="22">
        <v>616868</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921476</v>
      </c>
      <c r="I25" s="22">
        <v>1113029</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2999300</v>
      </c>
      <c r="I27" s="23">
        <f>SUM(I28:I37)</f>
        <v>2999300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2995374</v>
      </c>
      <c r="I30" s="22">
        <v>2995374</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3926</v>
      </c>
      <c r="I34" s="22">
        <v>3926</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17416</v>
      </c>
      <c r="I43" s="22">
        <v>17416</v>
      </c>
    </row>
    <row r="44" spans="1:9" ht="12.75" customHeight="1" x14ac:dyDescent="0.2">
      <c r="A44" s="191" t="s">
        <v>304</v>
      </c>
      <c r="B44" s="191"/>
      <c r="C44" s="191"/>
      <c r="D44" s="191"/>
      <c r="E44" s="191"/>
      <c r="F44" s="191"/>
      <c r="G44" s="15">
        <v>37</v>
      </c>
      <c r="H44" s="23">
        <f>H45+H53+H60+H70</f>
        <v>9685836</v>
      </c>
      <c r="I44" s="23">
        <f>I45+I53+I60+I70</f>
        <v>10839591</v>
      </c>
    </row>
    <row r="45" spans="1:9" ht="12.75" customHeight="1" x14ac:dyDescent="0.2">
      <c r="A45" s="193" t="s">
        <v>39</v>
      </c>
      <c r="B45" s="193"/>
      <c r="C45" s="193"/>
      <c r="D45" s="193"/>
      <c r="E45" s="193"/>
      <c r="F45" s="193"/>
      <c r="G45" s="15">
        <v>38</v>
      </c>
      <c r="H45" s="23">
        <f>SUM(H46:H52)</f>
        <v>424488</v>
      </c>
      <c r="I45" s="23">
        <f>SUM(I46:I52)</f>
        <v>712152</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424488</v>
      </c>
      <c r="I49" s="22">
        <v>712152</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5859593</v>
      </c>
      <c r="I53" s="23">
        <f>SUM(I54:I59)</f>
        <v>7247366</v>
      </c>
    </row>
    <row r="54" spans="1:9" ht="12.75" customHeight="1" x14ac:dyDescent="0.2">
      <c r="A54" s="189" t="s">
        <v>48</v>
      </c>
      <c r="B54" s="189"/>
      <c r="C54" s="189"/>
      <c r="D54" s="189"/>
      <c r="E54" s="189"/>
      <c r="F54" s="189"/>
      <c r="G54" s="14">
        <v>47</v>
      </c>
      <c r="H54" s="22">
        <v>279358</v>
      </c>
      <c r="I54" s="22">
        <v>184323</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5466091</v>
      </c>
      <c r="I56" s="22">
        <v>7032968</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90577</v>
      </c>
      <c r="I58" s="22">
        <v>20630</v>
      </c>
    </row>
    <row r="59" spans="1:9" ht="12.75" customHeight="1" x14ac:dyDescent="0.2">
      <c r="A59" s="189" t="s">
        <v>53</v>
      </c>
      <c r="B59" s="189"/>
      <c r="C59" s="189"/>
      <c r="D59" s="189"/>
      <c r="E59" s="189"/>
      <c r="F59" s="189"/>
      <c r="G59" s="14">
        <v>52</v>
      </c>
      <c r="H59" s="22">
        <v>23567</v>
      </c>
      <c r="I59" s="22">
        <v>9445</v>
      </c>
    </row>
    <row r="60" spans="1:9" ht="12.75" customHeight="1" x14ac:dyDescent="0.2">
      <c r="A60" s="193" t="s">
        <v>54</v>
      </c>
      <c r="B60" s="193"/>
      <c r="C60" s="193"/>
      <c r="D60" s="193"/>
      <c r="E60" s="193"/>
      <c r="F60" s="193"/>
      <c r="G60" s="15">
        <v>53</v>
      </c>
      <c r="H60" s="23">
        <f>SUM(H61:H69)</f>
        <v>1086266</v>
      </c>
      <c r="I60" s="23">
        <f>SUM(I61:I69)</f>
        <v>1277302</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359146</v>
      </c>
      <c r="I63" s="22">
        <v>396027</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727120</v>
      </c>
      <c r="I69" s="22">
        <v>881275</v>
      </c>
    </row>
    <row r="70" spans="1:9" ht="12.75" customHeight="1" x14ac:dyDescent="0.2">
      <c r="A70" s="189" t="s">
        <v>57</v>
      </c>
      <c r="B70" s="189"/>
      <c r="C70" s="189"/>
      <c r="D70" s="189"/>
      <c r="E70" s="189"/>
      <c r="F70" s="189"/>
      <c r="G70" s="14">
        <v>63</v>
      </c>
      <c r="H70" s="22">
        <v>2315489</v>
      </c>
      <c r="I70" s="22">
        <v>1602771</v>
      </c>
    </row>
    <row r="71" spans="1:9" ht="12.75" customHeight="1" x14ac:dyDescent="0.2">
      <c r="A71" s="190" t="s">
        <v>58</v>
      </c>
      <c r="B71" s="190"/>
      <c r="C71" s="190"/>
      <c r="D71" s="190"/>
      <c r="E71" s="190"/>
      <c r="F71" s="190"/>
      <c r="G71" s="14">
        <v>64</v>
      </c>
      <c r="H71" s="22">
        <v>196895</v>
      </c>
      <c r="I71" s="22">
        <v>36513</v>
      </c>
    </row>
    <row r="72" spans="1:9" ht="12.75" customHeight="1" x14ac:dyDescent="0.2">
      <c r="A72" s="191" t="s">
        <v>305</v>
      </c>
      <c r="B72" s="191"/>
      <c r="C72" s="191"/>
      <c r="D72" s="191"/>
      <c r="E72" s="191"/>
      <c r="F72" s="191"/>
      <c r="G72" s="15">
        <v>65</v>
      </c>
      <c r="H72" s="23">
        <f>H8+H9+H44+H71</f>
        <v>70889088</v>
      </c>
      <c r="I72" s="23">
        <f>I8+I9+I44+I71</f>
        <v>71944438</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62747440</v>
      </c>
      <c r="I75" s="102">
        <f>I76+I77+I78+I84+I85+I91+I94+I97</f>
        <v>62892530</v>
      </c>
    </row>
    <row r="76" spans="1:9" ht="12.75" customHeight="1" x14ac:dyDescent="0.2">
      <c r="A76" s="189" t="s">
        <v>61</v>
      </c>
      <c r="B76" s="189"/>
      <c r="C76" s="189"/>
      <c r="D76" s="189"/>
      <c r="E76" s="189"/>
      <c r="F76" s="189"/>
      <c r="G76" s="14">
        <v>68</v>
      </c>
      <c r="H76" s="22">
        <v>141893670</v>
      </c>
      <c r="I76" s="22">
        <v>141893670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92620</v>
      </c>
      <c r="I78" s="102">
        <f>SUM(I79:I83)</f>
        <v>94580</v>
      </c>
    </row>
    <row r="79" spans="1:9" ht="12.75" customHeight="1" x14ac:dyDescent="0.2">
      <c r="A79" s="189" t="s">
        <v>64</v>
      </c>
      <c r="B79" s="189"/>
      <c r="C79" s="189"/>
      <c r="D79" s="189"/>
      <c r="E79" s="189"/>
      <c r="F79" s="189"/>
      <c r="G79" s="14">
        <v>71</v>
      </c>
      <c r="H79" s="22">
        <v>27832</v>
      </c>
      <c r="I79" s="22">
        <v>27832</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64788</v>
      </c>
      <c r="I83" s="22">
        <v>66748</v>
      </c>
    </row>
    <row r="84" spans="1:9" ht="12.75" customHeight="1" x14ac:dyDescent="0.2">
      <c r="A84" s="192" t="s">
        <v>69</v>
      </c>
      <c r="B84" s="192"/>
      <c r="C84" s="192"/>
      <c r="D84" s="192"/>
      <c r="E84" s="192"/>
      <c r="F84" s="192"/>
      <c r="G84" s="95">
        <v>76</v>
      </c>
      <c r="H84" s="96">
        <v>18384799</v>
      </c>
      <c r="I84" s="96">
        <v>18384799</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-98017729</v>
      </c>
      <c r="I91" s="23">
        <f>I92-I93</f>
        <v>-97623649</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98017729</v>
      </c>
      <c r="I93" s="22">
        <v>97623649</v>
      </c>
    </row>
    <row r="94" spans="1:9" ht="12.75" customHeight="1" x14ac:dyDescent="0.2">
      <c r="A94" s="193" t="s">
        <v>352</v>
      </c>
      <c r="B94" s="193"/>
      <c r="C94" s="193"/>
      <c r="D94" s="193"/>
      <c r="E94" s="193"/>
      <c r="F94" s="193"/>
      <c r="G94" s="15">
        <v>86</v>
      </c>
      <c r="H94" s="23">
        <f>H95-H96</f>
        <v>394080</v>
      </c>
      <c r="I94" s="23">
        <f>I95-I96</f>
        <v>143130</v>
      </c>
    </row>
    <row r="95" spans="1:9" ht="12.75" customHeight="1" x14ac:dyDescent="0.2">
      <c r="A95" s="189" t="s">
        <v>74</v>
      </c>
      <c r="B95" s="189"/>
      <c r="C95" s="189"/>
      <c r="D95" s="189"/>
      <c r="E95" s="189"/>
      <c r="F95" s="189"/>
      <c r="G95" s="14">
        <v>87</v>
      </c>
      <c r="H95" s="22">
        <v>394080</v>
      </c>
      <c r="I95" s="22">
        <v>143130</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326340</v>
      </c>
      <c r="I98" s="23">
        <f>SUM(I99:I104)</f>
        <v>326340</v>
      </c>
    </row>
    <row r="99" spans="1:9" ht="12.75" customHeight="1" x14ac:dyDescent="0.2">
      <c r="A99" s="189" t="s">
        <v>77</v>
      </c>
      <c r="B99" s="189"/>
      <c r="C99" s="189"/>
      <c r="D99" s="189"/>
      <c r="E99" s="189"/>
      <c r="F99" s="189"/>
      <c r="G99" s="14">
        <v>91</v>
      </c>
      <c r="H99" s="22">
        <v>326340</v>
      </c>
      <c r="I99" s="22">
        <v>326340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4750340</v>
      </c>
      <c r="I105" s="23">
        <f>SUM(I106:I116)</f>
        <v>4899051</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673246</v>
      </c>
      <c r="I115" s="22">
        <v>821957</v>
      </c>
    </row>
    <row r="116" spans="1:9" ht="12.75" customHeight="1" x14ac:dyDescent="0.2">
      <c r="A116" s="189" t="s">
        <v>93</v>
      </c>
      <c r="B116" s="189"/>
      <c r="C116" s="189"/>
      <c r="D116" s="189"/>
      <c r="E116" s="189"/>
      <c r="F116" s="189"/>
      <c r="G116" s="14">
        <v>108</v>
      </c>
      <c r="H116" s="22">
        <v>4077094</v>
      </c>
      <c r="I116" s="22">
        <v>4077094</v>
      </c>
    </row>
    <row r="117" spans="1:9" ht="12.75" customHeight="1" x14ac:dyDescent="0.2">
      <c r="A117" s="191" t="s">
        <v>356</v>
      </c>
      <c r="B117" s="191"/>
      <c r="C117" s="191"/>
      <c r="D117" s="191"/>
      <c r="E117" s="191"/>
      <c r="F117" s="191"/>
      <c r="G117" s="15">
        <v>109</v>
      </c>
      <c r="H117" s="23">
        <f>SUM(H118:H131)</f>
        <v>3064968</v>
      </c>
      <c r="I117" s="23">
        <f>SUM(I118:I131)</f>
        <v>3826517</v>
      </c>
    </row>
    <row r="118" spans="1:9" ht="12.75" customHeight="1" x14ac:dyDescent="0.2">
      <c r="A118" s="189" t="s">
        <v>83</v>
      </c>
      <c r="B118" s="189"/>
      <c r="C118" s="189"/>
      <c r="D118" s="189"/>
      <c r="E118" s="189"/>
      <c r="F118" s="189"/>
      <c r="G118" s="14">
        <v>110</v>
      </c>
      <c r="H118" s="22">
        <v>986424</v>
      </c>
      <c r="I118" s="22">
        <v>1368639</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0</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1443530</v>
      </c>
      <c r="I125" s="22">
        <v>1797754</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151417</v>
      </c>
      <c r="I127" s="22">
        <v>153982</v>
      </c>
    </row>
    <row r="128" spans="1:9" x14ac:dyDescent="0.2">
      <c r="A128" s="189" t="s">
        <v>95</v>
      </c>
      <c r="B128" s="189"/>
      <c r="C128" s="189"/>
      <c r="D128" s="189"/>
      <c r="E128" s="189"/>
      <c r="F128" s="189"/>
      <c r="G128" s="14">
        <v>120</v>
      </c>
      <c r="H128" s="22">
        <v>171328</v>
      </c>
      <c r="I128" s="22">
        <v>144555</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312269</v>
      </c>
      <c r="I131" s="22">
        <v>361587</v>
      </c>
    </row>
    <row r="132" spans="1:9" ht="22.15" customHeight="1" x14ac:dyDescent="0.2">
      <c r="A132" s="190" t="s">
        <v>99</v>
      </c>
      <c r="B132" s="190"/>
      <c r="C132" s="190"/>
      <c r="D132" s="190"/>
      <c r="E132" s="190"/>
      <c r="F132" s="190"/>
      <c r="G132" s="14">
        <v>124</v>
      </c>
      <c r="H132" s="22">
        <v>0</v>
      </c>
      <c r="I132" s="22">
        <v>0</v>
      </c>
    </row>
    <row r="133" spans="1:9" ht="12.75" customHeight="1" x14ac:dyDescent="0.2">
      <c r="A133" s="191" t="s">
        <v>357</v>
      </c>
      <c r="B133" s="191"/>
      <c r="C133" s="191"/>
      <c r="D133" s="191"/>
      <c r="E133" s="191"/>
      <c r="F133" s="191"/>
      <c r="G133" s="15">
        <v>125</v>
      </c>
      <c r="H133" s="23">
        <f>H75+H98+H105+H117+H132</f>
        <v>70889088</v>
      </c>
      <c r="I133" s="23">
        <f>I75+I98+I105+I117+I132</f>
        <v>71944438</v>
      </c>
    </row>
    <row r="134" spans="1:9" x14ac:dyDescent="0.2">
      <c r="A134" s="190" t="s">
        <v>100</v>
      </c>
      <c r="B134" s="190"/>
      <c r="C134" s="190"/>
      <c r="D134" s="190"/>
      <c r="E134" s="190"/>
      <c r="F134" s="190"/>
      <c r="G134" s="14">
        <v>126</v>
      </c>
      <c r="H134" s="22">
        <v>0</v>
      </c>
      <c r="I134" s="22">
        <v>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SheetLayoutView="110" workbookViewId="0">
      <selection activeCell="A4" sqref="A4:K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448</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7462383</v>
      </c>
      <c r="I8" s="107">
        <f>SUM(I9:I13)</f>
        <v>7462383</v>
      </c>
      <c r="J8" s="107">
        <f>SUM(J9:J13)</f>
        <v>6588839</v>
      </c>
      <c r="K8" s="107">
        <f>SUM(K9:K13)</f>
        <v>6588839</v>
      </c>
    </row>
    <row r="9" spans="1:11" ht="12.75" customHeight="1" x14ac:dyDescent="0.2">
      <c r="A9" s="189" t="s">
        <v>115</v>
      </c>
      <c r="B9" s="189"/>
      <c r="C9" s="189"/>
      <c r="D9" s="189"/>
      <c r="E9" s="189"/>
      <c r="F9" s="189"/>
      <c r="G9" s="14">
        <v>2</v>
      </c>
      <c r="H9" s="108">
        <v>338715</v>
      </c>
      <c r="I9" s="108">
        <v>338715</v>
      </c>
      <c r="J9" s="108">
        <v>0</v>
      </c>
      <c r="K9" s="108">
        <v>0</v>
      </c>
    </row>
    <row r="10" spans="1:11" ht="12.75" customHeight="1" x14ac:dyDescent="0.2">
      <c r="A10" s="189" t="s">
        <v>116</v>
      </c>
      <c r="B10" s="189"/>
      <c r="C10" s="189"/>
      <c r="D10" s="189"/>
      <c r="E10" s="189"/>
      <c r="F10" s="189"/>
      <c r="G10" s="14">
        <v>3</v>
      </c>
      <c r="H10" s="108">
        <v>5544034</v>
      </c>
      <c r="I10" s="108">
        <v>5544034</v>
      </c>
      <c r="J10" s="108">
        <v>5419852</v>
      </c>
      <c r="K10" s="108">
        <v>5419852</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496992</v>
      </c>
      <c r="I12" s="108">
        <v>496992</v>
      </c>
      <c r="J12" s="108">
        <v>467372</v>
      </c>
      <c r="K12" s="108">
        <v>467372</v>
      </c>
    </row>
    <row r="13" spans="1:11" ht="12.75" customHeight="1" x14ac:dyDescent="0.2">
      <c r="A13" s="189" t="s">
        <v>119</v>
      </c>
      <c r="B13" s="189"/>
      <c r="C13" s="189"/>
      <c r="D13" s="189"/>
      <c r="E13" s="189"/>
      <c r="F13" s="189"/>
      <c r="G13" s="14">
        <v>6</v>
      </c>
      <c r="H13" s="108">
        <v>1082642</v>
      </c>
      <c r="I13" s="108">
        <v>1082642</v>
      </c>
      <c r="J13" s="108">
        <v>701615</v>
      </c>
      <c r="K13" s="108">
        <v>701615</v>
      </c>
    </row>
    <row r="14" spans="1:11" ht="12.75" customHeight="1" x14ac:dyDescent="0.2">
      <c r="A14" s="221" t="s">
        <v>359</v>
      </c>
      <c r="B14" s="221"/>
      <c r="C14" s="221"/>
      <c r="D14" s="221"/>
      <c r="E14" s="221"/>
      <c r="F14" s="221"/>
      <c r="G14" s="15">
        <v>7</v>
      </c>
      <c r="H14" s="107">
        <f>H15+H16+H20+H24+H25+H26+H29+H36</f>
        <v>7354623</v>
      </c>
      <c r="I14" s="107">
        <f>I15+I16+I20+I24+I25+I26+I29+I36</f>
        <v>7354623</v>
      </c>
      <c r="J14" s="107">
        <f>J15+J16+J20+J24+J25+J26+J29+J36</f>
        <v>6485299</v>
      </c>
      <c r="K14" s="107">
        <f>K15+K16+K20+K24+K25+K26+K29+K36</f>
        <v>6485299</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439</v>
      </c>
      <c r="B16" s="193"/>
      <c r="C16" s="193"/>
      <c r="D16" s="193"/>
      <c r="E16" s="193"/>
      <c r="F16" s="193"/>
      <c r="G16" s="15">
        <v>9</v>
      </c>
      <c r="H16" s="107">
        <f>SUM(H17:H19)</f>
        <v>6155116</v>
      </c>
      <c r="I16" s="107">
        <f>SUM(I17:I19)</f>
        <v>6155116</v>
      </c>
      <c r="J16" s="107">
        <f>SUM(J17:J19)</f>
        <v>5460323</v>
      </c>
      <c r="K16" s="107">
        <f>SUM(K17:K19)</f>
        <v>5460323</v>
      </c>
    </row>
    <row r="17" spans="1:11" ht="12.75" customHeight="1" x14ac:dyDescent="0.2">
      <c r="A17" s="224" t="s">
        <v>120</v>
      </c>
      <c r="B17" s="224"/>
      <c r="C17" s="224"/>
      <c r="D17" s="224"/>
      <c r="E17" s="224"/>
      <c r="F17" s="224"/>
      <c r="G17" s="14">
        <v>10</v>
      </c>
      <c r="H17" s="108">
        <v>213480</v>
      </c>
      <c r="I17" s="108">
        <v>213480</v>
      </c>
      <c r="J17" s="108">
        <v>172642</v>
      </c>
      <c r="K17" s="108">
        <v>172642</v>
      </c>
    </row>
    <row r="18" spans="1:11" ht="12.75" customHeight="1" x14ac:dyDescent="0.2">
      <c r="A18" s="224" t="s">
        <v>121</v>
      </c>
      <c r="B18" s="224"/>
      <c r="C18" s="224"/>
      <c r="D18" s="224"/>
      <c r="E18" s="224"/>
      <c r="F18" s="224"/>
      <c r="G18" s="14">
        <v>11</v>
      </c>
      <c r="H18" s="108">
        <v>5257925</v>
      </c>
      <c r="I18" s="108">
        <v>5257925</v>
      </c>
      <c r="J18" s="108">
        <v>4745323</v>
      </c>
      <c r="K18" s="108">
        <v>4745323</v>
      </c>
    </row>
    <row r="19" spans="1:11" ht="12.75" customHeight="1" x14ac:dyDescent="0.2">
      <c r="A19" s="224" t="s">
        <v>122</v>
      </c>
      <c r="B19" s="224"/>
      <c r="C19" s="224"/>
      <c r="D19" s="224"/>
      <c r="E19" s="224"/>
      <c r="F19" s="224"/>
      <c r="G19" s="14">
        <v>12</v>
      </c>
      <c r="H19" s="108">
        <v>683711</v>
      </c>
      <c r="I19" s="108">
        <v>683711</v>
      </c>
      <c r="J19" s="108">
        <v>542358</v>
      </c>
      <c r="K19" s="108">
        <v>542358</v>
      </c>
    </row>
    <row r="20" spans="1:11" ht="12.75" customHeight="1" x14ac:dyDescent="0.2">
      <c r="A20" s="193" t="s">
        <v>440</v>
      </c>
      <c r="B20" s="193"/>
      <c r="C20" s="193"/>
      <c r="D20" s="193"/>
      <c r="E20" s="193"/>
      <c r="F20" s="193"/>
      <c r="G20" s="15">
        <v>13</v>
      </c>
      <c r="H20" s="107">
        <f>SUM(H21:H23)</f>
        <v>738682</v>
      </c>
      <c r="I20" s="107">
        <f>SUM(I21:I23)</f>
        <v>738682</v>
      </c>
      <c r="J20" s="107">
        <f>SUM(J21:J23)</f>
        <v>686610</v>
      </c>
      <c r="K20" s="107">
        <f>SUM(K21:K23)</f>
        <v>686610</v>
      </c>
    </row>
    <row r="21" spans="1:11" ht="12.75" customHeight="1" x14ac:dyDescent="0.2">
      <c r="A21" s="224" t="s">
        <v>105</v>
      </c>
      <c r="B21" s="224"/>
      <c r="C21" s="224"/>
      <c r="D21" s="224"/>
      <c r="E21" s="224"/>
      <c r="F21" s="224"/>
      <c r="G21" s="14">
        <v>14</v>
      </c>
      <c r="H21" s="108">
        <v>439082</v>
      </c>
      <c r="I21" s="108">
        <v>439082</v>
      </c>
      <c r="J21" s="108">
        <v>426203</v>
      </c>
      <c r="K21" s="108">
        <v>426203</v>
      </c>
    </row>
    <row r="22" spans="1:11" ht="12.75" customHeight="1" x14ac:dyDescent="0.2">
      <c r="A22" s="224" t="s">
        <v>106</v>
      </c>
      <c r="B22" s="224"/>
      <c r="C22" s="224"/>
      <c r="D22" s="224"/>
      <c r="E22" s="224"/>
      <c r="F22" s="224"/>
      <c r="G22" s="14">
        <v>15</v>
      </c>
      <c r="H22" s="108">
        <v>199654</v>
      </c>
      <c r="I22" s="108">
        <v>199654</v>
      </c>
      <c r="J22" s="108">
        <v>167836</v>
      </c>
      <c r="K22" s="108">
        <v>167836</v>
      </c>
    </row>
    <row r="23" spans="1:11" ht="12.75" customHeight="1" x14ac:dyDescent="0.2">
      <c r="A23" s="224" t="s">
        <v>107</v>
      </c>
      <c r="B23" s="224"/>
      <c r="C23" s="224"/>
      <c r="D23" s="224"/>
      <c r="E23" s="224"/>
      <c r="F23" s="224"/>
      <c r="G23" s="14">
        <v>16</v>
      </c>
      <c r="H23" s="108">
        <v>99946</v>
      </c>
      <c r="I23" s="108">
        <v>99946</v>
      </c>
      <c r="J23" s="108">
        <v>92571</v>
      </c>
      <c r="K23" s="108">
        <v>92571</v>
      </c>
    </row>
    <row r="24" spans="1:11" ht="12.75" customHeight="1" x14ac:dyDescent="0.2">
      <c r="A24" s="189" t="s">
        <v>108</v>
      </c>
      <c r="B24" s="189"/>
      <c r="C24" s="189"/>
      <c r="D24" s="189"/>
      <c r="E24" s="189"/>
      <c r="F24" s="189"/>
      <c r="G24" s="14">
        <v>17</v>
      </c>
      <c r="H24" s="108">
        <v>246551</v>
      </c>
      <c r="I24" s="108">
        <v>246551</v>
      </c>
      <c r="J24" s="108">
        <v>223928</v>
      </c>
      <c r="K24" s="108">
        <v>223928</v>
      </c>
    </row>
    <row r="25" spans="1:11" ht="12.75" customHeight="1" x14ac:dyDescent="0.2">
      <c r="A25" s="189" t="s">
        <v>109</v>
      </c>
      <c r="B25" s="189"/>
      <c r="C25" s="189"/>
      <c r="D25" s="189"/>
      <c r="E25" s="189"/>
      <c r="F25" s="189"/>
      <c r="G25" s="14">
        <v>18</v>
      </c>
      <c r="H25" s="108">
        <v>194374</v>
      </c>
      <c r="I25" s="108">
        <v>194374</v>
      </c>
      <c r="J25" s="108">
        <v>114438</v>
      </c>
      <c r="K25" s="108">
        <v>114438</v>
      </c>
    </row>
    <row r="26" spans="1:11" ht="12.75" customHeight="1" x14ac:dyDescent="0.2">
      <c r="A26" s="193" t="s">
        <v>441</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19900</v>
      </c>
      <c r="I36" s="108">
        <v>19900</v>
      </c>
      <c r="J36" s="108">
        <v>0</v>
      </c>
      <c r="K36" s="108">
        <v>0</v>
      </c>
    </row>
    <row r="37" spans="1:11" ht="12.75" customHeight="1" x14ac:dyDescent="0.2">
      <c r="A37" s="221" t="s">
        <v>360</v>
      </c>
      <c r="B37" s="221"/>
      <c r="C37" s="221"/>
      <c r="D37" s="221"/>
      <c r="E37" s="221"/>
      <c r="F37" s="221"/>
      <c r="G37" s="15">
        <v>30</v>
      </c>
      <c r="H37" s="107">
        <f>SUM(H38:H47)</f>
        <v>56571</v>
      </c>
      <c r="I37" s="107">
        <f>SUM(I38:I47)</f>
        <v>56571</v>
      </c>
      <c r="J37" s="107">
        <f>SUM(J38:J47)</f>
        <v>65117</v>
      </c>
      <c r="K37" s="107">
        <f>SUM(K38:K47)</f>
        <v>65117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42488</v>
      </c>
      <c r="I41" s="108">
        <v>42488</v>
      </c>
      <c r="J41" s="108">
        <v>37140</v>
      </c>
      <c r="K41" s="108">
        <v>37140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200</v>
      </c>
      <c r="I44" s="108">
        <v>200</v>
      </c>
      <c r="J44" s="108">
        <v>0</v>
      </c>
      <c r="K44" s="108">
        <v>0</v>
      </c>
    </row>
    <row r="45" spans="1:11" ht="12.75" customHeight="1" x14ac:dyDescent="0.2">
      <c r="A45" s="189" t="s">
        <v>138</v>
      </c>
      <c r="B45" s="189"/>
      <c r="C45" s="189"/>
      <c r="D45" s="189"/>
      <c r="E45" s="189"/>
      <c r="F45" s="189"/>
      <c r="G45" s="14">
        <v>38</v>
      </c>
      <c r="H45" s="108">
        <v>13883</v>
      </c>
      <c r="I45" s="108">
        <v>13883</v>
      </c>
      <c r="J45" s="108">
        <v>27977</v>
      </c>
      <c r="K45" s="108">
        <v>27977</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361</v>
      </c>
      <c r="B48" s="221"/>
      <c r="C48" s="221"/>
      <c r="D48" s="221"/>
      <c r="E48" s="221"/>
      <c r="F48" s="221"/>
      <c r="G48" s="15">
        <v>41</v>
      </c>
      <c r="H48" s="107">
        <f>SUM(H49:H55)</f>
        <v>30328</v>
      </c>
      <c r="I48" s="107">
        <f>SUM(I49:I55)</f>
        <v>30328</v>
      </c>
      <c r="J48" s="107">
        <f>SUM(J49:J55)</f>
        <v>25527</v>
      </c>
      <c r="K48" s="107">
        <f>SUM(K49:K55)</f>
        <v>25527</v>
      </c>
    </row>
    <row r="49" spans="1:11" ht="25.15" customHeight="1" x14ac:dyDescent="0.2">
      <c r="A49" s="189" t="s">
        <v>141</v>
      </c>
      <c r="B49" s="189"/>
      <c r="C49" s="189"/>
      <c r="D49" s="189"/>
      <c r="E49" s="189"/>
      <c r="F49" s="189"/>
      <c r="G49" s="14">
        <v>42</v>
      </c>
      <c r="H49" s="108">
        <v>20128</v>
      </c>
      <c r="I49" s="108">
        <v>20128</v>
      </c>
      <c r="J49" s="108">
        <v>12373</v>
      </c>
      <c r="K49" s="108">
        <v>12373</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9576</v>
      </c>
      <c r="I51" s="108">
        <v>9576</v>
      </c>
      <c r="J51" s="108">
        <v>13154</v>
      </c>
      <c r="K51" s="108">
        <v>13154</v>
      </c>
    </row>
    <row r="52" spans="1:11" ht="12.75" customHeight="1" x14ac:dyDescent="0.2">
      <c r="A52" s="214" t="s">
        <v>144</v>
      </c>
      <c r="B52" s="214"/>
      <c r="C52" s="214"/>
      <c r="D52" s="214"/>
      <c r="E52" s="214"/>
      <c r="F52" s="214"/>
      <c r="G52" s="14">
        <v>45</v>
      </c>
      <c r="H52" s="108">
        <v>624</v>
      </c>
      <c r="I52" s="108">
        <v>624</v>
      </c>
      <c r="J52" s="108">
        <v>0</v>
      </c>
      <c r="K52" s="108">
        <v>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7518954</v>
      </c>
      <c r="I60" s="107">
        <f t="shared" ref="I60:K60" si="0">I8+I37+I56+I57</f>
        <v>7518954</v>
      </c>
      <c r="J60" s="107">
        <f t="shared" si="0"/>
        <v>6653956</v>
      </c>
      <c r="K60" s="107">
        <f t="shared" si="0"/>
        <v>6653956</v>
      </c>
    </row>
    <row r="61" spans="1:11" ht="12.75" customHeight="1" x14ac:dyDescent="0.2">
      <c r="A61" s="221" t="s">
        <v>363</v>
      </c>
      <c r="B61" s="221"/>
      <c r="C61" s="221"/>
      <c r="D61" s="221"/>
      <c r="E61" s="221"/>
      <c r="F61" s="221"/>
      <c r="G61" s="15">
        <v>54</v>
      </c>
      <c r="H61" s="107">
        <f>H14+H48+H58+H59</f>
        <v>7384951</v>
      </c>
      <c r="I61" s="107">
        <f t="shared" ref="I61:K61" si="1">I14+I48+I58+I59</f>
        <v>7384951</v>
      </c>
      <c r="J61" s="107">
        <f t="shared" si="1"/>
        <v>6510826</v>
      </c>
      <c r="K61" s="107">
        <f t="shared" si="1"/>
        <v>6510826</v>
      </c>
    </row>
    <row r="62" spans="1:11" ht="12.75" customHeight="1" x14ac:dyDescent="0.2">
      <c r="A62" s="221" t="s">
        <v>364</v>
      </c>
      <c r="B62" s="221"/>
      <c r="C62" s="221"/>
      <c r="D62" s="221"/>
      <c r="E62" s="221"/>
      <c r="F62" s="221"/>
      <c r="G62" s="15">
        <v>55</v>
      </c>
      <c r="H62" s="107">
        <f>H60-H61</f>
        <v>134003</v>
      </c>
      <c r="I62" s="107">
        <f t="shared" ref="I62:K62" si="2">I60-I61</f>
        <v>134003</v>
      </c>
      <c r="J62" s="107">
        <f t="shared" si="2"/>
        <v>143130</v>
      </c>
      <c r="K62" s="107">
        <f t="shared" si="2"/>
        <v>143130</v>
      </c>
    </row>
    <row r="63" spans="1:11" ht="12.75" customHeight="1" x14ac:dyDescent="0.2">
      <c r="A63" s="222" t="s">
        <v>365</v>
      </c>
      <c r="B63" s="222"/>
      <c r="C63" s="222"/>
      <c r="D63" s="222"/>
      <c r="E63" s="222"/>
      <c r="F63" s="222"/>
      <c r="G63" s="15">
        <v>56</v>
      </c>
      <c r="H63" s="107">
        <f>+IF((H60-H61)&gt;0,(H60-H61),0)</f>
        <v>134003</v>
      </c>
      <c r="I63" s="107">
        <f t="shared" ref="I63:K63" si="3">+IF((I60-I61)&gt;0,(I60-I61),0)</f>
        <v>134003</v>
      </c>
      <c r="J63" s="107">
        <f t="shared" si="3"/>
        <v>143130</v>
      </c>
      <c r="K63" s="107">
        <f t="shared" si="3"/>
        <v>143130</v>
      </c>
    </row>
    <row r="64" spans="1:11" ht="12.75" customHeight="1" x14ac:dyDescent="0.2">
      <c r="A64" s="222" t="s">
        <v>366</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134003</v>
      </c>
      <c r="I66" s="107">
        <f t="shared" ref="I66:K66" si="5">I62-I65</f>
        <v>134003</v>
      </c>
      <c r="J66" s="107">
        <f t="shared" si="5"/>
        <v>143130</v>
      </c>
      <c r="K66" s="107">
        <f t="shared" si="5"/>
        <v>143130</v>
      </c>
    </row>
    <row r="67" spans="1:11" ht="12.75" customHeight="1" x14ac:dyDescent="0.2">
      <c r="A67" s="222" t="s">
        <v>368</v>
      </c>
      <c r="B67" s="222"/>
      <c r="C67" s="222"/>
      <c r="D67" s="222"/>
      <c r="E67" s="222"/>
      <c r="F67" s="222"/>
      <c r="G67" s="15">
        <v>60</v>
      </c>
      <c r="H67" s="107">
        <f>+IF((H62-H65)&gt;0,(H62-H65),0)</f>
        <v>134003</v>
      </c>
      <c r="I67" s="107">
        <f t="shared" ref="I67:K67" si="6">+IF((I62-I65)&gt;0,(I62-I65),0)</f>
        <v>134003</v>
      </c>
      <c r="J67" s="107">
        <f t="shared" si="6"/>
        <v>143130</v>
      </c>
      <c r="K67" s="107">
        <f t="shared" si="6"/>
        <v>143130</v>
      </c>
    </row>
    <row r="68" spans="1:11" ht="12.75" customHeight="1" x14ac:dyDescent="0.2">
      <c r="A68" s="222" t="s">
        <v>369</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workbookViewId="0">
      <selection activeCell="A4" sqref="A4:I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448</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134003</v>
      </c>
      <c r="I8" s="123">
        <v>143130</v>
      </c>
    </row>
    <row r="9" spans="1:9" ht="12.75" customHeight="1" x14ac:dyDescent="0.2">
      <c r="A9" s="245" t="s">
        <v>171</v>
      </c>
      <c r="B9" s="245"/>
      <c r="C9" s="245"/>
      <c r="D9" s="245"/>
      <c r="E9" s="245"/>
      <c r="F9" s="245"/>
      <c r="G9" s="124">
        <v>2</v>
      </c>
      <c r="H9" s="125">
        <f>H10+H11+H12+H13+H14+H15+H16+H17</f>
        <v>219308</v>
      </c>
      <c r="I9" s="125">
        <f>I10+I11+I12+I13+I14+I15+I16+I17</f>
        <v>184338</v>
      </c>
    </row>
    <row r="10" spans="1:9" ht="12.75" customHeight="1" x14ac:dyDescent="0.2">
      <c r="A10" s="224" t="s">
        <v>172</v>
      </c>
      <c r="B10" s="224"/>
      <c r="C10" s="224"/>
      <c r="D10" s="224"/>
      <c r="E10" s="224"/>
      <c r="F10" s="224"/>
      <c r="G10" s="122">
        <v>3</v>
      </c>
      <c r="H10" s="123">
        <v>246551</v>
      </c>
      <c r="I10" s="123">
        <v>223928</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-57571</v>
      </c>
      <c r="I13" s="123">
        <v>-65117</v>
      </c>
    </row>
    <row r="14" spans="1:9" ht="12.75" customHeight="1" x14ac:dyDescent="0.2">
      <c r="A14" s="224" t="s">
        <v>176</v>
      </c>
      <c r="B14" s="224"/>
      <c r="C14" s="224"/>
      <c r="D14" s="224"/>
      <c r="E14" s="224"/>
      <c r="F14" s="224"/>
      <c r="G14" s="122">
        <v>7</v>
      </c>
      <c r="H14" s="123">
        <v>30328</v>
      </c>
      <c r="I14" s="123">
        <v>25527</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353311</v>
      </c>
      <c r="I18" s="125">
        <f>I8+I9</f>
        <v>327468</v>
      </c>
    </row>
    <row r="19" spans="1:9" ht="12.75" customHeight="1" x14ac:dyDescent="0.2">
      <c r="A19" s="245" t="s">
        <v>180</v>
      </c>
      <c r="B19" s="245"/>
      <c r="C19" s="245"/>
      <c r="D19" s="245"/>
      <c r="E19" s="245"/>
      <c r="F19" s="245"/>
      <c r="G19" s="124">
        <v>12</v>
      </c>
      <c r="H19" s="125">
        <f>H20+H21+H22+H23</f>
        <v>-1047497</v>
      </c>
      <c r="I19" s="125">
        <f>I20+I21+I22+I23</f>
        <v>-1040186</v>
      </c>
    </row>
    <row r="20" spans="1:9" ht="12.75" customHeight="1" x14ac:dyDescent="0.2">
      <c r="A20" s="224" t="s">
        <v>181</v>
      </c>
      <c r="B20" s="224"/>
      <c r="C20" s="224"/>
      <c r="D20" s="224"/>
      <c r="E20" s="224"/>
      <c r="F20" s="224"/>
      <c r="G20" s="122">
        <v>13</v>
      </c>
      <c r="H20" s="123">
        <v>-384370</v>
      </c>
      <c r="I20" s="123">
        <v>-761549</v>
      </c>
    </row>
    <row r="21" spans="1:9" ht="12.75" customHeight="1" x14ac:dyDescent="0.2">
      <c r="A21" s="224" t="s">
        <v>182</v>
      </c>
      <c r="B21" s="224"/>
      <c r="C21" s="224"/>
      <c r="D21" s="224"/>
      <c r="E21" s="224"/>
      <c r="F21" s="224"/>
      <c r="G21" s="122">
        <v>14</v>
      </c>
      <c r="H21" s="123">
        <v>-1627396</v>
      </c>
      <c r="I21" s="123">
        <v>-1387773</v>
      </c>
    </row>
    <row r="22" spans="1:9" ht="12.75" customHeight="1" x14ac:dyDescent="0.2">
      <c r="A22" s="224" t="s">
        <v>183</v>
      </c>
      <c r="B22" s="224"/>
      <c r="C22" s="224"/>
      <c r="D22" s="224"/>
      <c r="E22" s="224"/>
      <c r="F22" s="224"/>
      <c r="G22" s="122">
        <v>15</v>
      </c>
      <c r="H22" s="123">
        <v>-109573</v>
      </c>
      <c r="I22" s="123">
        <v>287664</v>
      </c>
    </row>
    <row r="23" spans="1:9" ht="12.75" customHeight="1" x14ac:dyDescent="0.2">
      <c r="A23" s="224" t="s">
        <v>184</v>
      </c>
      <c r="B23" s="224"/>
      <c r="C23" s="224"/>
      <c r="D23" s="224"/>
      <c r="E23" s="224"/>
      <c r="F23" s="224"/>
      <c r="G23" s="122">
        <v>16</v>
      </c>
      <c r="H23" s="123">
        <v>1073842</v>
      </c>
      <c r="I23" s="123">
        <v>821472</v>
      </c>
    </row>
    <row r="24" spans="1:9" ht="12.75" customHeight="1" x14ac:dyDescent="0.2">
      <c r="A24" s="241" t="s">
        <v>185</v>
      </c>
      <c r="B24" s="241"/>
      <c r="C24" s="241"/>
      <c r="D24" s="241"/>
      <c r="E24" s="241"/>
      <c r="F24" s="241"/>
      <c r="G24" s="124">
        <v>17</v>
      </c>
      <c r="H24" s="125">
        <f>H18+H19</f>
        <v>-694186</v>
      </c>
      <c r="I24" s="125">
        <f>I18+I19</f>
        <v>-712718</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-694186</v>
      </c>
      <c r="I27" s="125">
        <f>I24+I25+I26</f>
        <v>-712718</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0</v>
      </c>
      <c r="I35" s="127">
        <f>I29+I30+I31+I32+I33+I34</f>
        <v>0</v>
      </c>
    </row>
    <row r="36" spans="1:9" ht="22.9" customHeight="1" x14ac:dyDescent="0.2">
      <c r="A36" s="189" t="s">
        <v>197</v>
      </c>
      <c r="B36" s="189"/>
      <c r="C36" s="189"/>
      <c r="D36" s="189"/>
      <c r="E36" s="189"/>
      <c r="F36" s="189"/>
      <c r="G36" s="122">
        <v>28</v>
      </c>
      <c r="H36" s="126">
        <v>0</v>
      </c>
      <c r="I36" s="126">
        <v>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0</v>
      </c>
      <c r="I41" s="127">
        <f>I36+I37+I38+I39+I40</f>
        <v>0</v>
      </c>
    </row>
    <row r="42" spans="1:9" ht="29.45" customHeight="1" x14ac:dyDescent="0.2">
      <c r="A42" s="242" t="s">
        <v>203</v>
      </c>
      <c r="B42" s="242"/>
      <c r="C42" s="242"/>
      <c r="D42" s="242"/>
      <c r="E42" s="242"/>
      <c r="F42" s="242"/>
      <c r="G42" s="124">
        <v>34</v>
      </c>
      <c r="H42" s="127">
        <f>H35+H41</f>
        <v>0</v>
      </c>
      <c r="I42" s="127">
        <f>I35+I41</f>
        <v>0</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0</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0</v>
      </c>
      <c r="I54" s="127">
        <f>I49+I50+I51+I52+I53</f>
        <v>0</v>
      </c>
    </row>
    <row r="55" spans="1:9" ht="29.45" customHeight="1" x14ac:dyDescent="0.2">
      <c r="A55" s="242" t="s">
        <v>215</v>
      </c>
      <c r="B55" s="242"/>
      <c r="C55" s="242"/>
      <c r="D55" s="242"/>
      <c r="E55" s="242"/>
      <c r="F55" s="242"/>
      <c r="G55" s="124">
        <v>46</v>
      </c>
      <c r="H55" s="127">
        <f>H48+H54</f>
        <v>0</v>
      </c>
      <c r="I55" s="127">
        <f>I48+I54</f>
        <v>0</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-694186</v>
      </c>
      <c r="I57" s="127">
        <f>I27+I42+I55+I56</f>
        <v>-712718</v>
      </c>
    </row>
    <row r="58" spans="1:9" x14ac:dyDescent="0.2">
      <c r="A58" s="244" t="s">
        <v>218</v>
      </c>
      <c r="B58" s="244"/>
      <c r="C58" s="244"/>
      <c r="D58" s="244"/>
      <c r="E58" s="244"/>
      <c r="F58" s="244"/>
      <c r="G58" s="122">
        <v>49</v>
      </c>
      <c r="H58" s="126">
        <v>2424348</v>
      </c>
      <c r="I58" s="126">
        <v>2315489</v>
      </c>
    </row>
    <row r="59" spans="1:9" ht="31.15" customHeight="1" x14ac:dyDescent="0.2">
      <c r="A59" s="242" t="s">
        <v>219</v>
      </c>
      <c r="B59" s="242"/>
      <c r="C59" s="242"/>
      <c r="D59" s="242"/>
      <c r="E59" s="242"/>
      <c r="F59" s="242"/>
      <c r="G59" s="124">
        <v>50</v>
      </c>
      <c r="H59" s="127">
        <f>H57+H58</f>
        <v>1730162</v>
      </c>
      <c r="I59" s="127">
        <f>I57+I58</f>
        <v>1602771</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workbookViewId="0">
      <selection activeCell="N23" sqref="N2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448</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464</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f>SUM(I8:I12)</f>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30">
        <v>0</v>
      </c>
      <c r="I38" s="30">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44286</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141893670</v>
      </c>
      <c r="I7" s="41">
        <v>0</v>
      </c>
      <c r="J7" s="41">
        <v>27832</v>
      </c>
      <c r="K7" s="41">
        <v>0</v>
      </c>
      <c r="L7" s="41">
        <v>0</v>
      </c>
      <c r="M7" s="41">
        <v>0</v>
      </c>
      <c r="N7" s="41">
        <v>58932</v>
      </c>
      <c r="O7" s="41">
        <v>18383561</v>
      </c>
      <c r="P7" s="41">
        <v>0</v>
      </c>
      <c r="Q7" s="41">
        <v>0</v>
      </c>
      <c r="R7" s="41">
        <v>0</v>
      </c>
      <c r="S7" s="41">
        <v>0</v>
      </c>
      <c r="T7" s="41">
        <v>0</v>
      </c>
      <c r="U7" s="41">
        <v>-98017729</v>
      </c>
      <c r="V7" s="41">
        <v>0</v>
      </c>
      <c r="W7" s="42">
        <f>H7+I7+J7+K7-L7+M7+N7+O7+P7+Q7+R7+U7+V7+S7+T7</f>
        <v>62346266</v>
      </c>
      <c r="X7" s="41">
        <v>0</v>
      </c>
      <c r="Y7" s="42">
        <f>W7+X7</f>
        <v>62346266</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141893670</v>
      </c>
      <c r="I10" s="42">
        <f t="shared" ref="I10:Y10" si="2">I7+I8+I9</f>
        <v>0</v>
      </c>
      <c r="J10" s="42">
        <f t="shared" si="2"/>
        <v>27832</v>
      </c>
      <c r="K10" s="42">
        <f>K7+K8+K9</f>
        <v>0</v>
      </c>
      <c r="L10" s="42">
        <f t="shared" si="2"/>
        <v>0</v>
      </c>
      <c r="M10" s="42">
        <f t="shared" si="2"/>
        <v>0</v>
      </c>
      <c r="N10" s="42">
        <f t="shared" si="2"/>
        <v>58932</v>
      </c>
      <c r="O10" s="42">
        <f t="shared" si="2"/>
        <v>18383561</v>
      </c>
      <c r="P10" s="42">
        <f t="shared" si="2"/>
        <v>0</v>
      </c>
      <c r="Q10" s="42">
        <f t="shared" si="2"/>
        <v>0</v>
      </c>
      <c r="R10" s="42">
        <f t="shared" si="2"/>
        <v>0</v>
      </c>
      <c r="S10" s="42">
        <f t="shared" si="2"/>
        <v>0</v>
      </c>
      <c r="T10" s="42">
        <f t="shared" si="2"/>
        <v>0</v>
      </c>
      <c r="U10" s="42">
        <f t="shared" si="2"/>
        <v>-98017729</v>
      </c>
      <c r="V10" s="42">
        <f t="shared" si="2"/>
        <v>0</v>
      </c>
      <c r="W10" s="42">
        <f t="shared" si="2"/>
        <v>62346266</v>
      </c>
      <c r="X10" s="42">
        <f t="shared" si="2"/>
        <v>0</v>
      </c>
      <c r="Y10" s="42">
        <f t="shared" si="2"/>
        <v>62346266</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394080</v>
      </c>
      <c r="W11" s="42">
        <f t="shared" ref="W11:W29" si="3">H11+I11+J11+K11-L11+M11+N11+O11+P11+Q11+R11+U11+V11+S11+T11</f>
        <v>394080</v>
      </c>
      <c r="X11" s="41">
        <v>0</v>
      </c>
      <c r="Y11" s="42">
        <f t="shared" ref="Y11:Y29" si="4">W11+X11</f>
        <v>394080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424</v>
      </c>
      <c r="B28" s="277"/>
      <c r="C28" s="277"/>
      <c r="D28" s="277"/>
      <c r="E28" s="277"/>
      <c r="F28" s="277"/>
      <c r="G28" s="6">
        <v>22</v>
      </c>
      <c r="H28" s="41">
        <v>0</v>
      </c>
      <c r="I28" s="41">
        <v>0</v>
      </c>
      <c r="J28" s="41">
        <v>0</v>
      </c>
      <c r="K28" s="41">
        <v>0</v>
      </c>
      <c r="L28" s="41">
        <v>0</v>
      </c>
      <c r="M28" s="41">
        <v>0</v>
      </c>
      <c r="N28" s="41">
        <v>5856</v>
      </c>
      <c r="O28" s="41">
        <v>1238</v>
      </c>
      <c r="P28" s="41">
        <v>0</v>
      </c>
      <c r="Q28" s="41">
        <v>0</v>
      </c>
      <c r="R28" s="41">
        <v>0</v>
      </c>
      <c r="S28" s="41">
        <v>0</v>
      </c>
      <c r="T28" s="41">
        <v>0</v>
      </c>
      <c r="U28" s="41">
        <v>0</v>
      </c>
      <c r="V28" s="41">
        <v>0</v>
      </c>
      <c r="W28" s="42">
        <f t="shared" si="3"/>
        <v>7094</v>
      </c>
      <c r="X28" s="41">
        <v>0</v>
      </c>
      <c r="Y28" s="42">
        <f t="shared" si="4"/>
        <v>7094</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141893670</v>
      </c>
      <c r="I30" s="44">
        <f t="shared" ref="I30:Y30" si="5">SUM(I10:I29)</f>
        <v>0</v>
      </c>
      <c r="J30" s="44">
        <f t="shared" si="5"/>
        <v>27832</v>
      </c>
      <c r="K30" s="44">
        <f t="shared" si="5"/>
        <v>0</v>
      </c>
      <c r="L30" s="44">
        <f t="shared" si="5"/>
        <v>0</v>
      </c>
      <c r="M30" s="44">
        <f t="shared" si="5"/>
        <v>0</v>
      </c>
      <c r="N30" s="44">
        <f t="shared" si="5"/>
        <v>64788</v>
      </c>
      <c r="O30" s="44">
        <f t="shared" si="5"/>
        <v>18384799</v>
      </c>
      <c r="P30" s="44">
        <f t="shared" si="5"/>
        <v>0</v>
      </c>
      <c r="Q30" s="44">
        <f t="shared" si="5"/>
        <v>0</v>
      </c>
      <c r="R30" s="44">
        <f t="shared" si="5"/>
        <v>0</v>
      </c>
      <c r="S30" s="44">
        <f t="shared" si="5"/>
        <v>0</v>
      </c>
      <c r="T30" s="44">
        <f t="shared" si="5"/>
        <v>0</v>
      </c>
      <c r="U30" s="44">
        <f t="shared" si="5"/>
        <v>-98017729</v>
      </c>
      <c r="V30" s="44">
        <f t="shared" si="5"/>
        <v>394080</v>
      </c>
      <c r="W30" s="44">
        <f t="shared" si="5"/>
        <v>62747440</v>
      </c>
      <c r="X30" s="44">
        <f t="shared" si="5"/>
        <v>0</v>
      </c>
      <c r="Y30" s="44">
        <f t="shared" si="5"/>
        <v>62747440</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394080</v>
      </c>
      <c r="W33" s="42">
        <f t="shared" si="8"/>
        <v>394080</v>
      </c>
      <c r="X33" s="42">
        <f t="shared" si="8"/>
        <v>0</v>
      </c>
      <c r="Y33" s="42">
        <f t="shared" si="8"/>
        <v>394080</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5856</v>
      </c>
      <c r="O34" s="44">
        <f t="shared" si="10"/>
        <v>1238</v>
      </c>
      <c r="P34" s="44">
        <f t="shared" si="10"/>
        <v>0</v>
      </c>
      <c r="Q34" s="44">
        <f t="shared" si="10"/>
        <v>0</v>
      </c>
      <c r="R34" s="44">
        <f t="shared" si="10"/>
        <v>0</v>
      </c>
      <c r="S34" s="44">
        <f t="shared" ref="S34:T34" si="11">SUM(S21:S29)</f>
        <v>0</v>
      </c>
      <c r="T34" s="44">
        <f t="shared" si="11"/>
        <v>0</v>
      </c>
      <c r="U34" s="44">
        <f t="shared" si="10"/>
        <v>0</v>
      </c>
      <c r="V34" s="44">
        <f t="shared" si="10"/>
        <v>0</v>
      </c>
      <c r="W34" s="44">
        <f t="shared" si="10"/>
        <v>7094</v>
      </c>
      <c r="X34" s="44">
        <f t="shared" si="10"/>
        <v>0</v>
      </c>
      <c r="Y34" s="44">
        <f t="shared" si="10"/>
        <v>7094</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141893670</v>
      </c>
      <c r="I36" s="41">
        <v>0</v>
      </c>
      <c r="J36" s="41">
        <v>27832</v>
      </c>
      <c r="K36" s="41">
        <v>0</v>
      </c>
      <c r="L36" s="41">
        <v>0</v>
      </c>
      <c r="M36" s="41">
        <v>0</v>
      </c>
      <c r="N36" s="41">
        <v>64788</v>
      </c>
      <c r="O36" s="41">
        <v>18384799</v>
      </c>
      <c r="P36" s="41">
        <v>0</v>
      </c>
      <c r="Q36" s="41">
        <v>0</v>
      </c>
      <c r="R36" s="41">
        <v>0</v>
      </c>
      <c r="S36" s="41">
        <v>0</v>
      </c>
      <c r="T36" s="41">
        <v>0</v>
      </c>
      <c r="U36" s="41">
        <v>-97623649</v>
      </c>
      <c r="V36" s="41">
        <v>0</v>
      </c>
      <c r="W36" s="45">
        <f>H36+I36+J36+K36-L36+M36+N36+O36+P36+Q36+R36+U36+V36+S36+T36</f>
        <v>62747440</v>
      </c>
      <c r="X36" s="41">
        <v>0</v>
      </c>
      <c r="Y36" s="45">
        <f t="shared" ref="Y36:Y38" si="12">W36+X36</f>
        <v>62747440</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141893670</v>
      </c>
      <c r="I39" s="42">
        <f t="shared" ref="I39:Y39" si="14">I36+I37+I38</f>
        <v>0</v>
      </c>
      <c r="J39" s="42">
        <f t="shared" si="14"/>
        <v>27832</v>
      </c>
      <c r="K39" s="42">
        <f t="shared" si="14"/>
        <v>0</v>
      </c>
      <c r="L39" s="42">
        <f t="shared" si="14"/>
        <v>0</v>
      </c>
      <c r="M39" s="42">
        <f t="shared" si="14"/>
        <v>0</v>
      </c>
      <c r="N39" s="42">
        <f t="shared" si="14"/>
        <v>64788</v>
      </c>
      <c r="O39" s="42">
        <f t="shared" si="14"/>
        <v>18384799</v>
      </c>
      <c r="P39" s="42">
        <f t="shared" si="14"/>
        <v>0</v>
      </c>
      <c r="Q39" s="42">
        <f t="shared" si="14"/>
        <v>0</v>
      </c>
      <c r="R39" s="42">
        <f t="shared" si="14"/>
        <v>0</v>
      </c>
      <c r="S39" s="42">
        <f t="shared" si="14"/>
        <v>0</v>
      </c>
      <c r="T39" s="42">
        <f t="shared" si="14"/>
        <v>0</v>
      </c>
      <c r="U39" s="42">
        <f t="shared" si="14"/>
        <v>-97623649</v>
      </c>
      <c r="V39" s="42">
        <f t="shared" si="14"/>
        <v>0</v>
      </c>
      <c r="W39" s="42">
        <f t="shared" si="14"/>
        <v>62747440</v>
      </c>
      <c r="X39" s="42">
        <f t="shared" si="14"/>
        <v>0</v>
      </c>
      <c r="Y39" s="42">
        <f t="shared" si="14"/>
        <v>62747440</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143130</v>
      </c>
      <c r="W40" s="45">
        <f t="shared" ref="W40:W58" si="15">H40+I40+J40+K40-L40+M40+N40+O40+P40+Q40+R40+U40+V40+S40+T40</f>
        <v>143130</v>
      </c>
      <c r="X40" s="41">
        <v>0</v>
      </c>
      <c r="Y40" s="45">
        <f t="shared" ref="Y40:Y58" si="16">W40+X40</f>
        <v>143130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1960</v>
      </c>
      <c r="O57" s="41">
        <v>0</v>
      </c>
      <c r="P57" s="41">
        <v>0</v>
      </c>
      <c r="Q57" s="41">
        <v>0</v>
      </c>
      <c r="R57" s="41">
        <v>0</v>
      </c>
      <c r="S57" s="41">
        <v>0</v>
      </c>
      <c r="T57" s="41">
        <v>0</v>
      </c>
      <c r="U57" s="41">
        <v>0</v>
      </c>
      <c r="V57" s="41">
        <v>0</v>
      </c>
      <c r="W57" s="45">
        <f t="shared" si="15"/>
        <v>1960</v>
      </c>
      <c r="X57" s="41">
        <v>0</v>
      </c>
      <c r="Y57" s="45">
        <f t="shared" si="16"/>
        <v>1960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141893670</v>
      </c>
      <c r="I59" s="44">
        <f t="shared" ref="I59:Y59" si="17">SUM(I39:I58)</f>
        <v>0</v>
      </c>
      <c r="J59" s="44">
        <f t="shared" si="17"/>
        <v>27832</v>
      </c>
      <c r="K59" s="44">
        <f t="shared" si="17"/>
        <v>0</v>
      </c>
      <c r="L59" s="44">
        <f t="shared" si="17"/>
        <v>0</v>
      </c>
      <c r="M59" s="44">
        <f t="shared" si="17"/>
        <v>0</v>
      </c>
      <c r="N59" s="44">
        <f t="shared" si="17"/>
        <v>66748</v>
      </c>
      <c r="O59" s="44">
        <f t="shared" si="17"/>
        <v>18384799</v>
      </c>
      <c r="P59" s="44">
        <f t="shared" si="17"/>
        <v>0</v>
      </c>
      <c r="Q59" s="44">
        <f t="shared" si="17"/>
        <v>0</v>
      </c>
      <c r="R59" s="44">
        <f t="shared" si="17"/>
        <v>0</v>
      </c>
      <c r="S59" s="44">
        <f t="shared" si="17"/>
        <v>0</v>
      </c>
      <c r="T59" s="44">
        <f t="shared" si="17"/>
        <v>0</v>
      </c>
      <c r="U59" s="44">
        <f t="shared" si="17"/>
        <v>-97623649</v>
      </c>
      <c r="V59" s="44">
        <f t="shared" si="17"/>
        <v>143130</v>
      </c>
      <c r="W59" s="44">
        <f t="shared" si="17"/>
        <v>62892530</v>
      </c>
      <c r="X59" s="44">
        <f t="shared" si="17"/>
        <v>0</v>
      </c>
      <c r="Y59" s="44">
        <f t="shared" si="17"/>
        <v>62892530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143130</v>
      </c>
      <c r="W62" s="45">
        <f t="shared" si="20"/>
        <v>143130</v>
      </c>
      <c r="X62" s="45">
        <f t="shared" si="20"/>
        <v>0</v>
      </c>
      <c r="Y62" s="45">
        <f t="shared" si="20"/>
        <v>143130</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1960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1960</v>
      </c>
      <c r="X63" s="46">
        <f t="shared" si="22"/>
        <v>0</v>
      </c>
      <c r="Y63" s="46">
        <f t="shared" si="22"/>
        <v>1960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P30" sqref="P30"/>
    </sheetView>
  </sheetViews>
  <sheetFormatPr defaultRowHeight="12.75" x14ac:dyDescent="0.2"/>
  <cols>
    <col min="9" max="9" width="9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2021-04-29T06:00:41Z</cp:lastPrinted>
  <dcterms:created xsi:type="dcterms:W3CDTF">2008-10-17T11:51:54Z</dcterms:created>
  <dcterms:modified xsi:type="dcterms:W3CDTF">2021-04-29T06:07:21Z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