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Vis_hanfa/OBJAVE 2024/"/>
    </mc:Choice>
  </mc:AlternateContent>
  <xr:revisionPtr revIDLastSave="1213" documentId="8_{9F04788C-9D70-4ACB-836F-C1EF11238EAB}" xr6:coauthVersionLast="47" xr6:coauthVersionMax="47" xr10:uidLastSave="{E95EA944-DE9E-4790-A474-A25BA7BAC6EE}"/>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<sst xmlns="http://schemas.openxmlformats.org/spreadsheetml/2006/main" count="533" uniqueCount="469">
  <si>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</si>
  <si>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</si>
  <si>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</si>
  <si>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</si>
  <si>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</si>
  <si>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</si>
  <si>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</si>
  <si>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</si>
  <si>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</si>
  <si>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</si>
  <si>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</si>
  <si>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</si>
  <si>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</si>
  <si>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</si>
  <si>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</si>
  <si>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</si>
  <si>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</si>
  <si>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</si>
  <si>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</si>
  <si>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</si>
  <si>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</si>
  <si>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</si>
  <si>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</si>
  <si>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</si>
  <si>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</si>
  <si>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</si>
  <si>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</si>
  <si>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</si>
  <si>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</si>
  <si>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</si>
  <si>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</si>
  <si>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</si>
  <si>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</si>
  <si>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</si>
  <si>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</si>
  <si>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</si>
  <si>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</si>
  <si>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</si>
  <si>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</si>
  <si>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</si>
  <si>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</si>
  <si>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</si>
  <si>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</si>
  <si>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</si>
  <si>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</si>
  <si>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</si>
  <si>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</si>
  <si>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</si>
  <si>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</si>
  <si>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</si>
  <si>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</si>
  <si>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</si>
  <si>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</si>
  <si>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</si>
  <si>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</si>
  <si>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</si>
  <si>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</si>
  <si>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</si>
  <si>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</si>
  <si>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</si>
  <si>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</si>
  <si>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</si>
  <si>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</si>
  <si>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</si>
  <si>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</si>
  <si>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</si>
  <si>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</si>
  <si>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</si>
  <si>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</si>
  <si>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</si>
  <si>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</si>
  <si>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</si>
  <si>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</si>
  <si>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</si>
  <si>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</si>
  <si>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</si>
  <si>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</si>
  <si>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</si>
  <si>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</si>
  <si>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</si>
  <si>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</si>
  <si>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</si>
  <si>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</si>
  <si>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</si>
  <si>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</si>
  <si>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</si>
  <si>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</si>
  <si>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</si>
  <si>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</si>
  <si>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</si>
  <si>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</si>
  <si>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</si>
  <si>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</si>
  <si>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</si>
  <si>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</si>
  <si>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</si>
  <si>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</si>
  <si>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</si>
  <si>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</si>
  <si>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</si>
  <si>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</si>
  <si>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</si>
  <si>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</si>
  <si>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</si>
  <si>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</si>
  <si>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</si>
  <si>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</si>
  <si>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</si>
  <si>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</si>
  <si>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</si>
  <si>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</si>
  <si>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</si>
  <si>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</si>
  <si>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</si>
  <si>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</si>
  <si>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</si>
  <si>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</si>
  <si>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</si>
  <si>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</si>
  <si>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</si>
  <si>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</si>
  <si>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</si>
  <si>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</si>
  <si>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</si>
  <si>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</si>
  <si>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</si>
  <si>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</si>
  <si>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</si>
  <si>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</si>
  <si>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</si>
  <si>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</si>
  <si>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</si>
  <si>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</si>
  <si>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</si>
  <si>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</si>
  <si>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</si>
  <si>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</si>
  <si>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</si>
  <si>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</si>
  <si>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</si>
  <si>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</si>
  <si>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</si>
  <si>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</si>
  <si>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</si>
  <si>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</si>
  <si>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</si>
  <si>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</si>
  <si>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</si>
  <si>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</si>
  <si>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</si>
  <si>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</si>
  <si>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</si>
  <si>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</si>
  <si>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</si>
  <si>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</si>
  <si>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</si>
  <si>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</si>
  <si>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</si>
  <si>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</si>
  <si>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</si>
  <si>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</si>
  <si>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</si>
  <si>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</si>
  <si>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</si>
  <si>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</si>
  <si>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</si>
  <si>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</si>
  <si>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</si>
  <si>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</si>
  <si>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</si>
  <si>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</si>
  <si>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</si>
  <si>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</si>
  <si>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</si>
  <si>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</si>
  <si>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</si>
  <si>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</si>
  <si>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</si>
  <si>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</si>
  <si>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</si>
  <si>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</si>
  <si>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</si>
  <si>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</si>
  <si>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</si>
  <si>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</si>
  <si>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</si>
  <si>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</si>
  <si>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</si>
  <si>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</si>
  <si>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</si>
  <si>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</si>
  <si>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</si>
  <si>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</si>
  <si>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</si>
  <si>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</si>
  <si>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</si>
  <si>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</si>
  <si>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</si>
  <si>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</si>
  <si>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</si>
  <si>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</si>
  <si>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</si>
  <si>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</si>
  <si>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</si>
  <si>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</si>
  <si>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</si>
  <si>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</si>
  <si>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</si>
  <si>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</si>
  <si>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</si>
  <si>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</si>
  <si>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</si>
  <si>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</si>
  <si>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</si>
  <si>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</si>
  <si>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</si>
  <si>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</si>
  <si>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</si>
  <si>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</si>
  <si>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</si>
  <si>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</si>
  <si>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</si>
  <si>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</si>
  <si>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</si>
  <si>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</si>
  <si>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</si>
  <si>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</si>
  <si>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</si>
  <si>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</si>
  <si>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</si>
  <si>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</si>
  <si>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</si>
  <si>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</si>
  <si>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</si>
  <si>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</si>
  <si>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</si>
  <si>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</si>
  <si>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</si>
  <si>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</si>
  <si>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</si>
  <si>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</si>
  <si>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</si>
  <si>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</si>
  <si>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</si>
  <si>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</si>
  <si>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</si>
  <si>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</si>
  <si>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</si>
  <si>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</si>
  <si>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</si>
  <si>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</si>
  <si>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</si>
  <si>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</si>
  <si>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</si>
  <si>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</si>
  <si>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</si>
  <si>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</si>
  <si>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</si>
  <si>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</si>
  <si>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</si>
  <si>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</si>
  <si>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</si>
  <si>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</si>
  <si>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</si>
  <si>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</si>
  <si>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</si>
  <si>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</si>
  <si>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</si>
  <si>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</si>
  <si>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</si>
  <si>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</si>
  <si>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</si>
  <si>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</si>
  <si>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</si>
  <si>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</si>
  <si>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</si>
  <si>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</si>
  <si>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</si>
  <si>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</si>
  <si>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</si>
  <si>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</si>
  <si>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</si>
  <si>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</si>
  <si>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</si>
  <si>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</si>
  <si>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</si>
  <si>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</si>
  <si>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</si>
  <si>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</si>
  <si>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</si>
  <si>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</si>
  <si>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</si>
  <si>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</si>
  <si>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</si>
  <si>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</si>
  <si>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</si>
  <si>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</si>
  <si>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</si>
  <si>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</si>
  <si>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</si>
  <si>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</si>
  <si>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</si>
  <si>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</si>
  <si>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</si>
  <si>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</si>
  <si>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</si>
  <si>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</si>
  <si>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</si>
  <si>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</si>
  <si>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</si>
  <si>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</si>
  <si>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</si>
  <si>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</si>
  <si>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</si>
  <si>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</si>
  <si>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</si>
  <si>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</si>
  <si>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</si>
  <si>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</si>
  <si>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</si>
  <si>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</si>
  <si>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</si>
  <si>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</si>
  <si>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</si>
  <si>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</si>
  <si>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</si>
  <si>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</si>
  <si>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</si>
  <si>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</si>
  <si>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</si>
  <si>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</si>
  <si>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</si>
  <si>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</si>
  <si>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</si>
  <si>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</si>
  <si>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</si>
  <si>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</si>
  <si>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</si>
  <si>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</si>
  <si>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</si>
  <si>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</si>
  <si>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</si>
  <si>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</si>
  <si>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</si>
  <si>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</si>
  <si>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</si>
  <si>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</si>
  <si>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</si>
  <si>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</si>
  <si>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</si>
  <si>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</si>
  <si>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</si>
  <si>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</si>
  <si>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</si>
  <si>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</si>
  <si>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</si>
  <si>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</si>
  <si>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</si>
  <si>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</si>
  <si>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</si>
  <si>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</si>
  <si>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</si>
  <si>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</si>
  <si>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</si>
  <si>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</si>
  <si>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</si>
  <si>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</si>
  <si>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</si>
  <si>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</si>
  <si>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</si>
  <si>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</si>
  <si>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</si>
  <si>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</si>
  <si>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</si>
  <si>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</si>
  <si>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</si>
  <si>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</si>
  <si>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</si>
  <si>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</si>
  <si>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</si>
  <si>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</si>
  <si>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</si>
  <si>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</si>
  <si>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</si>
  <si>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</si>
  <si>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</si>
  <si>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</si>
  <si>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</si>
  <si>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</si>
  <si>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</si>
  <si>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</si>
  <si>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</si>
  <si>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</si>
  <si>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</si>
  <si>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</si>
  <si>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</si>
  <si>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</si>
  <si>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</si>
  <si>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</si>
  <si>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</si>
  <si>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</si>
  <si>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</si>
  <si>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</si>
  <si>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</si>
  <si>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</si>
  <si>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</si>
  <si>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</si>
  <si>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</si>
  <si>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</si>
  <si>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</si>
  <si>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</si>
  <si>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</si>
  <si>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</si>
  <si>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</si>
  <si>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</si>
  <si>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</si>
  <si>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</si>
  <si>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</si>
  <si>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</si>
  <si>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</si>
  <si>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</si>
  <si>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</si>
  <si>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</si>
  <si>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</si>
  <si>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</si>
  <si>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</si>
  <si>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</si>
  <si>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</si>
  <si>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</si>
  <si>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</si>
  <si>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</si>
  <si>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</si>
  <si>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</si>
  <si>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</si>
  <si>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</si>
  <si>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</si>
  <si>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</si>
  <si>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</si>
  <si>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</si>
  <si>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</si>
  <si>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</si>
  <si>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</si>
  <si>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</si>
  <si>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</si>
  <si>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</si>
  <si>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</si>
  <si>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</si>
  <si>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</si>
  <si>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</si>
  <si>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03040062</t>
  </si>
  <si>
    <t>060014618</t>
  </si>
  <si>
    <t>55505367731</t>
  </si>
  <si>
    <t>1928</t>
  </si>
  <si>
    <t>Republika Hrvatska</t>
  </si>
  <si>
    <t>747800K0J6LBQLNF688</t>
  </si>
  <si>
    <t>Vis d.d.</t>
  </si>
  <si>
    <t>Šetalište Apolonija Zanelle 5</t>
  </si>
  <si>
    <t>Vis</t>
  </si>
  <si>
    <t>tanja.lastre@gmail.com</t>
  </si>
  <si>
    <t>www.vis-hoteli.hr</t>
  </si>
  <si>
    <t xml:space="preserve">stanje na dan 31.12.2024. </t>
  </si>
  <si>
    <t>Obveznik: Vis d.d.</t>
  </si>
  <si>
    <t>u razdoblju 01.01.2024.  do 31.12.2024.</t>
  </si>
  <si>
    <t>Obveznik:  VIS d.d.</t>
  </si>
  <si>
    <t>u razdoblju 01.01.2024. do 31.12.2024.</t>
  </si>
  <si>
    <t xml:space="preserve">BILJEŠKE UZ FINANCIJSKE IZVJEŠTAJE - TFI
(koji se sastavljaju za tromjesečna razdoblja)
Naziv izdavatelja:   Vis d.d.
OIB:   55505367731
Izvještajno razdoblje: 01.01-31.12.2024.
Bilješke uz financijske izvještaje za tromjesečna razdoblja nalaze se u tekstualnom dijelu izvješća.
</t>
  </si>
  <si>
    <t>01.01.2024.</t>
  </si>
  <si>
    <t>2024.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</si>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</sst>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A5" sqref="A5:J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t="s">
        <v>466</v>
      </c>
      <c r="F4" s="139"/>
      <c r="G4" s="99" t="s">
        <v>0</v>
      </c>
      <c r="H4" s="138" t="s">
        <v>468</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t="s">
        <v>467</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453</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451</v>
      </c>
      <c r="D15" s="146"/>
      <c r="E15" s="163"/>
      <c r="F15" s="164"/>
      <c r="G15" s="109" t="s">
        <v>334</v>
      </c>
      <c r="H15" s="155" t="s">
        <v>454</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452</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21480</v>
      </c>
      <c r="D21" s="156"/>
      <c r="E21" s="149"/>
      <c r="F21" s="149"/>
      <c r="G21" s="160" t="s">
        <v>457</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456</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459</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32</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105" sqref="H10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460</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461</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5668357</v>
      </c>
      <c r="I9" s="82">
        <f>I10+I17+I27+I38+I43</f>
        <v>5482910</v>
      </c>
    </row>
    <row r="10" spans="1:9" ht="12.75" customHeight="1" x14ac:dyDescent="0.2">
      <c r="A10" s="191" t="s">
        <v>5</v>
      </c>
      <c r="B10" s="191"/>
      <c r="C10" s="191"/>
      <c r="D10" s="191"/>
      <c r="E10" s="191"/>
      <c r="F10" s="191"/>
      <c r="G10" s="12">
        <v>3</v>
      </c>
      <c r="H10" s="82">
        <f>H11+H12+H13+H14+H15+H16</f>
        <v>0</v>
      </c>
      <c r="I10" s="82">
        <f>I11+I12+I13+I14+I15+I16</f>
        <v>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5668357</v>
      </c>
      <c r="I17" s="82">
        <f>I18+I19+I20+I21+I22+I23+I24+I25+I26</f>
        <v>5482910</v>
      </c>
    </row>
    <row r="18" spans="1:9" ht="12.75" customHeight="1" x14ac:dyDescent="0.2">
      <c r="A18" s="190" t="s">
        <v>13</v>
      </c>
      <c r="B18" s="190"/>
      <c r="C18" s="190"/>
      <c r="D18" s="190"/>
      <c r="E18" s="190"/>
      <c r="F18" s="190"/>
      <c r="G18" s="11">
        <v>11</v>
      </c>
      <c r="H18" s="18">
        <v>1331448</v>
      </c>
      <c r="I18" s="18">
        <v>1331448</v>
      </c>
    </row>
    <row r="19" spans="1:9" ht="12.75" customHeight="1" x14ac:dyDescent="0.2">
      <c r="A19" s="190" t="s">
        <v>14</v>
      </c>
      <c r="B19" s="190"/>
      <c r="C19" s="190"/>
      <c r="D19" s="190"/>
      <c r="E19" s="190"/>
      <c r="F19" s="190"/>
      <c r="G19" s="11">
        <v>12</v>
      </c>
      <c r="H19" s="18">
        <v>3774145</v>
      </c>
      <c r="I19" s="18">
        <v>3603932</v>
      </c>
    </row>
    <row r="20" spans="1:9" ht="12.75" customHeight="1" x14ac:dyDescent="0.2">
      <c r="A20" s="190" t="s">
        <v>15</v>
      </c>
      <c r="B20" s="190"/>
      <c r="C20" s="190"/>
      <c r="D20" s="190"/>
      <c r="E20" s="190"/>
      <c r="F20" s="190"/>
      <c r="G20" s="11">
        <v>13</v>
      </c>
      <c r="H20" s="18">
        <v>149016</v>
      </c>
      <c r="I20" s="18">
        <v>91082</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413748</v>
      </c>
      <c r="I24" s="18">
        <v>456448</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976736</v>
      </c>
      <c r="I44" s="82">
        <f>I45+I53+I60+I70</f>
        <v>480192</v>
      </c>
    </row>
    <row r="45" spans="1:9" ht="12.75" customHeight="1" x14ac:dyDescent="0.2">
      <c r="A45" s="191" t="s">
        <v>39</v>
      </c>
      <c r="B45" s="191"/>
      <c r="C45" s="191"/>
      <c r="D45" s="191"/>
      <c r="E45" s="191"/>
      <c r="F45" s="191"/>
      <c r="G45" s="12">
        <v>38</v>
      </c>
      <c r="H45" s="82">
        <f>SUM(H46:H52)</f>
        <v>22326</v>
      </c>
      <c r="I45" s="82">
        <f>SUM(I46:I52)</f>
        <v>17810</v>
      </c>
    </row>
    <row r="46" spans="1:9" ht="12.75" customHeight="1" x14ac:dyDescent="0.2">
      <c r="A46" s="190" t="s">
        <v>40</v>
      </c>
      <c r="B46" s="190"/>
      <c r="C46" s="190"/>
      <c r="D46" s="190"/>
      <c r="E46" s="190"/>
      <c r="F46" s="190"/>
      <c r="G46" s="11">
        <v>39</v>
      </c>
      <c r="H46" s="18">
        <v>22326</v>
      </c>
      <c r="I46" s="18">
        <v>17810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97859</v>
      </c>
      <c r="I53" s="82">
        <f>SUM(I54:I59)</f>
        <v>38230</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41724</v>
      </c>
      <c r="I56" s="18">
        <v>3719</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50443</v>
      </c>
      <c r="I58" s="18">
        <v>34248</v>
      </c>
    </row>
    <row r="59" spans="1:9" ht="12.75" customHeight="1" x14ac:dyDescent="0.2">
      <c r="A59" s="190" t="s">
        <v>53</v>
      </c>
      <c r="B59" s="190"/>
      <c r="C59" s="190"/>
      <c r="D59" s="190"/>
      <c r="E59" s="190"/>
      <c r="F59" s="190"/>
      <c r="G59" s="11">
        <v>52</v>
      </c>
      <c r="H59" s="18">
        <v>5692</v>
      </c>
      <c r="I59" s="18">
        <v>263</v>
      </c>
    </row>
    <row r="60" spans="1:9" ht="12.75" customHeight="1" x14ac:dyDescent="0.2">
      <c r="A60" s="191" t="s">
        <v>54</v>
      </c>
      <c r="B60" s="191"/>
      <c r="C60" s="191"/>
      <c r="D60" s="191"/>
      <c r="E60" s="191"/>
      <c r="F60" s="191"/>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856551</v>
      </c>
      <c r="I70" s="18">
        <v>424152</v>
      </c>
    </row>
    <row r="71" spans="1:9" ht="12.75" customHeight="1" x14ac:dyDescent="0.2">
      <c r="A71" s="206" t="s">
        <v>58</v>
      </c>
      <c r="B71" s="206"/>
      <c r="C71" s="206"/>
      <c r="D71" s="206"/>
      <c r="E71" s="206"/>
      <c r="F71" s="206"/>
      <c r="G71" s="11">
        <v>64</v>
      </c>
      <c r="H71" s="18">
        <v>0</v>
      </c>
      <c r="I71" s="18">
        <v>0</v>
      </c>
    </row>
    <row r="72" spans="1:9" ht="12.75" customHeight="1" x14ac:dyDescent="0.2">
      <c r="A72" s="192" t="s">
        <v>304</v>
      </c>
      <c r="B72" s="192"/>
      <c r="C72" s="192"/>
      <c r="D72" s="192"/>
      <c r="E72" s="192"/>
      <c r="F72" s="192"/>
      <c r="G72" s="12">
        <v>65</v>
      </c>
      <c r="H72" s="82">
        <f>H8+H9+H44+H71</f>
        <v>6645093</v>
      </c>
      <c r="I72" s="82">
        <f>I8+I9+I44+I71</f>
        <v>5963102</v>
      </c>
    </row>
    <row r="73" spans="1:9" ht="12.75" customHeight="1" x14ac:dyDescent="0.2">
      <c r="A73" s="206" t="s">
        <v>59</v>
      </c>
      <c r="B73" s="206"/>
      <c r="C73" s="206"/>
      <c r="D73" s="206"/>
      <c r="E73" s="206"/>
      <c r="F73" s="206"/>
      <c r="G73" s="11">
        <v>66</v>
      </c>
      <c r="H73" s="18">
        <v>10198</v>
      </c>
      <c r="I73" s="18">
        <v>10198</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5956114</v>
      </c>
      <c r="I75" s="83">
        <f>I76+I77+I78+I84+I85+I91+I94+I97</f>
        <v>5226535</v>
      </c>
    </row>
    <row r="76" spans="1:9" ht="12.75" customHeight="1" x14ac:dyDescent="0.2">
      <c r="A76" s="190" t="s">
        <v>61</v>
      </c>
      <c r="B76" s="190"/>
      <c r="C76" s="190"/>
      <c r="D76" s="190"/>
      <c r="E76" s="190"/>
      <c r="F76" s="190"/>
      <c r="G76" s="11">
        <v>68</v>
      </c>
      <c r="H76" s="18">
        <v>8045545</v>
      </c>
      <c r="I76" s="18">
        <v>8045545</v>
      </c>
    </row>
    <row r="77" spans="1:9" ht="12.75" customHeight="1" x14ac:dyDescent="0.2">
      <c r="A77" s="190" t="s">
        <v>62</v>
      </c>
      <c r="B77" s="190"/>
      <c r="C77" s="190"/>
      <c r="D77" s="190"/>
      <c r="E77" s="190"/>
      <c r="F77" s="190"/>
      <c r="G77" s="11">
        <v>69</v>
      </c>
      <c r="H77" s="18">
        <v>0</v>
      </c>
      <c r="I77" s="18">
        <v>0</v>
      </c>
    </row>
    <row r="78" spans="1:9" ht="12.75" customHeight="1" x14ac:dyDescent="0.2">
      <c r="A78" s="191" t="s">
        <v>63</v>
      </c>
      <c r="B78" s="191"/>
      <c r="C78" s="191"/>
      <c r="D78" s="191"/>
      <c r="E78" s="191"/>
      <c r="F78" s="191"/>
      <c r="G78" s="12">
        <v>70</v>
      </c>
      <c r="H78" s="83">
        <f>SUM(H79:H83)</f>
        <v>152</v>
      </c>
      <c r="I78" s="83">
        <f>SUM(I79:I83)</f>
        <v>152</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152</v>
      </c>
      <c r="I83" s="18">
        <v>152</v>
      </c>
    </row>
    <row r="84" spans="1:9" ht="12.75" customHeight="1" x14ac:dyDescent="0.2">
      <c r="A84" s="207" t="s">
        <v>69</v>
      </c>
      <c r="B84" s="207"/>
      <c r="C84" s="207"/>
      <c r="D84" s="207"/>
      <c r="E84" s="207"/>
      <c r="F84" s="207"/>
      <c r="G84" s="42">
        <v>76</v>
      </c>
      <c r="H84" s="43">
        <v>0</v>
      </c>
      <c r="I84" s="43">
        <v>0</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-1596037</v>
      </c>
      <c r="I91" s="82">
        <f>I92-I93</f>
        <v>-2089583</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1596037</v>
      </c>
      <c r="I93" s="18">
        <v>2089583</v>
      </c>
    </row>
    <row r="94" spans="1:9" ht="12.75" customHeight="1" x14ac:dyDescent="0.2">
      <c r="A94" s="191" t="s">
        <v>353</v>
      </c>
      <c r="B94" s="191"/>
      <c r="C94" s="191"/>
      <c r="D94" s="191"/>
      <c r="E94" s="191"/>
      <c r="F94" s="191"/>
      <c r="G94" s="12">
        <v>86</v>
      </c>
      <c r="H94" s="82">
        <f>H95-H96</f>
        <v>-493546</v>
      </c>
      <c r="I94" s="82">
        <f>I95-I96</f>
        <v>-729579</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493546</v>
      </c>
      <c r="I96" s="18">
        <v>729579</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137815</v>
      </c>
      <c r="I98" s="82">
        <f>SUM(I99:I104)</f>
        <v>141615</v>
      </c>
    </row>
    <row r="99" spans="1:9" ht="12.75" customHeight="1" x14ac:dyDescent="0.2">
      <c r="A99" s="190" t="s">
        <v>77</v>
      </c>
      <c r="B99" s="190"/>
      <c r="C99" s="190"/>
      <c r="D99" s="190"/>
      <c r="E99" s="190"/>
      <c r="F99" s="190"/>
      <c r="G99" s="11">
        <v>91</v>
      </c>
      <c r="H99" s="18">
        <v>18781</v>
      </c>
      <c r="I99" s="18">
        <v>22581</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119034</v>
      </c>
      <c r="I104" s="18">
        <v>119034</v>
      </c>
    </row>
    <row r="105" spans="1:9" ht="12.75" customHeight="1" x14ac:dyDescent="0.2">
      <c r="A105" s="192" t="s">
        <v>356</v>
      </c>
      <c r="B105" s="192"/>
      <c r="C105" s="192"/>
      <c r="D105" s="192"/>
      <c r="E105" s="192"/>
      <c r="F105" s="192"/>
      <c r="G105" s="12">
        <v>97</v>
      </c>
      <c r="H105" s="82">
        <f>SUM(H106:H116)</f>
        <v>159265</v>
      </c>
      <c r="I105" s="82">
        <f>SUM(I106:I116)</f>
        <v>102000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159265</v>
      </c>
      <c r="I111" s="18">
        <v>102000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381838</v>
      </c>
      <c r="I117" s="82">
        <f>SUM(I118:I131)</f>
        <v>482891</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0</v>
      </c>
      <c r="I123" s="18">
        <v>0</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60961</v>
      </c>
      <c r="I125" s="18">
        <v>186695</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99926</v>
      </c>
      <c r="I127" s="18">
        <v>75707</v>
      </c>
    </row>
    <row r="128" spans="1:9" x14ac:dyDescent="0.2">
      <c r="A128" s="190" t="s">
        <v>95</v>
      </c>
      <c r="B128" s="190"/>
      <c r="C128" s="190"/>
      <c r="D128" s="190"/>
      <c r="E128" s="190"/>
      <c r="F128" s="190"/>
      <c r="G128" s="11">
        <v>120</v>
      </c>
      <c r="H128" s="18">
        <v>16197</v>
      </c>
      <c r="I128" s="18">
        <v>15735</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204754</v>
      </c>
      <c r="I131" s="18">
        <v>204754</v>
      </c>
    </row>
    <row r="132" spans="1:9" ht="22.15" customHeight="1" x14ac:dyDescent="0.2">
      <c r="A132" s="206" t="s">
        <v>99</v>
      </c>
      <c r="B132" s="206"/>
      <c r="C132" s="206"/>
      <c r="D132" s="206"/>
      <c r="E132" s="206"/>
      <c r="F132" s="206"/>
      <c r="G132" s="11">
        <v>124</v>
      </c>
      <c r="H132" s="18">
        <v>10061</v>
      </c>
      <c r="I132" s="18">
        <v>10061</v>
      </c>
    </row>
    <row r="133" spans="1:9" ht="12.75" customHeight="1" x14ac:dyDescent="0.2">
      <c r="A133" s="192" t="s">
        <v>358</v>
      </c>
      <c r="B133" s="192"/>
      <c r="C133" s="192"/>
      <c r="D133" s="192"/>
      <c r="E133" s="192"/>
      <c r="F133" s="192"/>
      <c r="G133" s="12">
        <v>125</v>
      </c>
      <c r="H133" s="82">
        <f>H75+H98+H105+H117+H132</f>
        <v>6645093</v>
      </c>
      <c r="I133" s="82">
        <f>I75+I98+I105+I117+I132</f>
        <v>5963102</v>
      </c>
    </row>
    <row r="134" spans="1:9" x14ac:dyDescent="0.2">
      <c r="A134" s="206" t="s">
        <v>100</v>
      </c>
      <c r="B134" s="206"/>
      <c r="C134" s="206"/>
      <c r="D134" s="206"/>
      <c r="E134" s="206"/>
      <c r="F134" s="206"/>
      <c r="G134" s="11">
        <v>126</v>
      </c>
      <c r="H134" s="18">
        <v>10198</v>
      </c>
      <c r="I134" s="18">
        <v>10198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110" zoomScaleNormal="85" zoomScaleSheetLayoutView="110" workbookViewId="0">
      <selection activeCell="K56" sqref="K5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462</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463</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1576379</v>
      </c>
      <c r="I8" s="48">
        <f>SUM(I9:I13)</f>
        <v>118268</v>
      </c>
      <c r="J8" s="48">
        <f>SUM(J9:J13)</f>
        <v>2058342</v>
      </c>
      <c r="K8" s="48">
        <f>SUM(K9:K13)</f>
        <v>157809</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1500004</v>
      </c>
      <c r="I10" s="49">
        <v>108556</v>
      </c>
      <c r="J10" s="49">
        <v>1835419</v>
      </c>
      <c r="K10" s="49">
        <v>128586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76375</v>
      </c>
      <c r="I13" s="49">
        <v>9712</v>
      </c>
      <c r="J13" s="49">
        <v>222923</v>
      </c>
      <c r="K13" s="49">
        <v>29223</v>
      </c>
    </row>
    <row r="14" spans="1:11" ht="12.75" customHeight="1" x14ac:dyDescent="0.2">
      <c r="A14" s="224" t="s">
        <v>360</v>
      </c>
      <c r="B14" s="224"/>
      <c r="C14" s="224"/>
      <c r="D14" s="224"/>
      <c r="E14" s="224"/>
      <c r="F14" s="224"/>
      <c r="G14" s="12">
        <v>7</v>
      </c>
      <c r="H14" s="48">
        <f>H15+H16+H20+H24+H25+H26+H29+H36</f>
        <v>2078658</v>
      </c>
      <c r="I14" s="48">
        <f>I15+I16+I20+I24+I25+I26+I29+I36</f>
        <v>621888</v>
      </c>
      <c r="J14" s="48">
        <f>J15+J16+J20+J24+J25+J26+J29+J36</f>
        <v>2787113</v>
      </c>
      <c r="K14" s="48">
        <f>K15+K16+K20+K24+K25+K26+K29+K36</f>
        <v>624093</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552498</v>
      </c>
      <c r="I16" s="48">
        <f>SUM(I17:I19)</f>
        <v>91029</v>
      </c>
      <c r="J16" s="48">
        <f>SUM(J17:J19)</f>
        <v>985502</v>
      </c>
      <c r="K16" s="48">
        <f>SUM(K17:K19)</f>
        <v>96324</v>
      </c>
    </row>
    <row r="17" spans="1:11" ht="12.75" customHeight="1" x14ac:dyDescent="0.2">
      <c r="A17" s="225" t="s">
        <v>120</v>
      </c>
      <c r="B17" s="225"/>
      <c r="C17" s="225"/>
      <c r="D17" s="225"/>
      <c r="E17" s="225"/>
      <c r="F17" s="225"/>
      <c r="G17" s="11">
        <v>10</v>
      </c>
      <c r="H17" s="49">
        <v>446820</v>
      </c>
      <c r="I17" s="49">
        <v>77343</v>
      </c>
      <c r="J17" s="49">
        <v>437643</v>
      </c>
      <c r="K17" s="49">
        <v>68638</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105678</v>
      </c>
      <c r="I19" s="49">
        <v>13686</v>
      </c>
      <c r="J19" s="49">
        <v>547859</v>
      </c>
      <c r="K19" s="49">
        <v>27686</v>
      </c>
    </row>
    <row r="20" spans="1:11" ht="12.75" customHeight="1" x14ac:dyDescent="0.2">
      <c r="A20" s="191" t="s">
        <v>441</v>
      </c>
      <c r="B20" s="191"/>
      <c r="C20" s="191"/>
      <c r="D20" s="191"/>
      <c r="E20" s="191"/>
      <c r="F20" s="191"/>
      <c r="G20" s="12">
        <v>13</v>
      </c>
      <c r="H20" s="48">
        <f>SUM(H21:H23)</f>
        <v>766344</v>
      </c>
      <c r="I20" s="48">
        <f>SUM(I21:I23)</f>
        <v>190725</v>
      </c>
      <c r="J20" s="48">
        <f>SUM(J21:J23)</f>
        <v>795181</v>
      </c>
      <c r="K20" s="48">
        <f>SUM(K21:K23)</f>
        <v>176113</v>
      </c>
    </row>
    <row r="21" spans="1:11" ht="12.75" customHeight="1" x14ac:dyDescent="0.2">
      <c r="A21" s="225" t="s">
        <v>105</v>
      </c>
      <c r="B21" s="225"/>
      <c r="C21" s="225"/>
      <c r="D21" s="225"/>
      <c r="E21" s="225"/>
      <c r="F21" s="225"/>
      <c r="G21" s="11">
        <v>14</v>
      </c>
      <c r="H21" s="49">
        <v>481120</v>
      </c>
      <c r="I21" s="49">
        <v>124866</v>
      </c>
      <c r="J21" s="49">
        <v>502056</v>
      </c>
      <c r="K21" s="49">
        <v>112764</v>
      </c>
    </row>
    <row r="22" spans="1:11" ht="12.75" customHeight="1" x14ac:dyDescent="0.2">
      <c r="A22" s="225" t="s">
        <v>106</v>
      </c>
      <c r="B22" s="225"/>
      <c r="C22" s="225"/>
      <c r="D22" s="225"/>
      <c r="E22" s="225"/>
      <c r="F22" s="225"/>
      <c r="G22" s="11">
        <v>15</v>
      </c>
      <c r="H22" s="49">
        <v>187896</v>
      </c>
      <c r="I22" s="49">
        <v>45024</v>
      </c>
      <c r="J22" s="49">
        <v>189385</v>
      </c>
      <c r="K22" s="49">
        <v>40858</v>
      </c>
    </row>
    <row r="23" spans="1:11" ht="12.75" customHeight="1" x14ac:dyDescent="0.2">
      <c r="A23" s="225" t="s">
        <v>107</v>
      </c>
      <c r="B23" s="225"/>
      <c r="C23" s="225"/>
      <c r="D23" s="225"/>
      <c r="E23" s="225"/>
      <c r="F23" s="225"/>
      <c r="G23" s="11">
        <v>16</v>
      </c>
      <c r="H23" s="49">
        <v>97328</v>
      </c>
      <c r="I23" s="49">
        <v>20835</v>
      </c>
      <c r="J23" s="49">
        <v>103740</v>
      </c>
      <c r="K23" s="49">
        <v>22491</v>
      </c>
    </row>
    <row r="24" spans="1:11" ht="12.75" customHeight="1" x14ac:dyDescent="0.2">
      <c r="A24" s="190" t="s">
        <v>108</v>
      </c>
      <c r="B24" s="190"/>
      <c r="C24" s="190"/>
      <c r="D24" s="190"/>
      <c r="E24" s="190"/>
      <c r="F24" s="190"/>
      <c r="G24" s="11">
        <v>17</v>
      </c>
      <c r="H24" s="49">
        <v>225225</v>
      </c>
      <c r="I24" s="49">
        <v>107173</v>
      </c>
      <c r="J24" s="49">
        <v>264235</v>
      </c>
      <c r="K24" s="49">
        <v>66374</v>
      </c>
    </row>
    <row r="25" spans="1:11" ht="12.75" customHeight="1" x14ac:dyDescent="0.2">
      <c r="A25" s="190" t="s">
        <v>109</v>
      </c>
      <c r="B25" s="190"/>
      <c r="C25" s="190"/>
      <c r="D25" s="190"/>
      <c r="E25" s="190"/>
      <c r="F25" s="190"/>
      <c r="G25" s="11">
        <v>18</v>
      </c>
      <c r="H25" s="49">
        <v>534591</v>
      </c>
      <c r="I25" s="49">
        <v>232961</v>
      </c>
      <c r="J25" s="49">
        <v>715534</v>
      </c>
      <c r="K25" s="49">
        <v>258621</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26661</v>
      </c>
      <c r="K36" s="49">
        <v>26661</v>
      </c>
    </row>
    <row r="37" spans="1:11" ht="12.75" customHeight="1" x14ac:dyDescent="0.2">
      <c r="A37" s="224" t="s">
        <v>361</v>
      </c>
      <c r="B37" s="224"/>
      <c r="C37" s="224"/>
      <c r="D37" s="224"/>
      <c r="E37" s="224"/>
      <c r="F37" s="224"/>
      <c r="G37" s="12">
        <v>30</v>
      </c>
      <c r="H37" s="48">
        <f>SUM(H38:H47)</f>
        <v>15682</v>
      </c>
      <c r="I37" s="48">
        <f>SUM(I38:I47)</f>
        <v>8356</v>
      </c>
      <c r="J37" s="48">
        <f>SUM(J38:J47)</f>
        <v>5195</v>
      </c>
      <c r="K37" s="48">
        <f>SUM(K38:K47)</f>
        <v>5145</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7074</v>
      </c>
      <c r="I44" s="49">
        <v>8</v>
      </c>
      <c r="J44" s="49">
        <v>71</v>
      </c>
      <c r="K44" s="49">
        <v>21</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8608</v>
      </c>
      <c r="I47" s="49">
        <v>8348</v>
      </c>
      <c r="J47" s="49">
        <v>5124</v>
      </c>
      <c r="K47" s="49">
        <v>5124</v>
      </c>
    </row>
    <row r="48" spans="1:11" ht="12.75" customHeight="1" x14ac:dyDescent="0.2">
      <c r="A48" s="224" t="s">
        <v>362</v>
      </c>
      <c r="B48" s="224"/>
      <c r="C48" s="224"/>
      <c r="D48" s="224"/>
      <c r="E48" s="224"/>
      <c r="F48" s="224"/>
      <c r="G48" s="12">
        <v>41</v>
      </c>
      <c r="H48" s="48">
        <f>SUM(H49:H55)</f>
        <v>6949</v>
      </c>
      <c r="I48" s="48">
        <f>SUM(I49:I55)</f>
        <v>6463</v>
      </c>
      <c r="J48" s="48">
        <f>SUM(J49:J55)</f>
        <v>6003</v>
      </c>
      <c r="K48" s="48">
        <f>SUM(K49:K55)</f>
        <v>5319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4506</v>
      </c>
      <c r="I51" s="49">
        <v>4238</v>
      </c>
      <c r="J51" s="49">
        <v>3086</v>
      </c>
      <c r="K51" s="49">
        <v>3086</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2443</v>
      </c>
      <c r="I55" s="49">
        <v>2225</v>
      </c>
      <c r="J55" s="49">
        <v>2917</v>
      </c>
      <c r="K55" s="49">
        <v>2233</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1592061</v>
      </c>
      <c r="I60" s="48">
        <f t="shared" ref="I60:K60" si="0">I8+I37+I56+I57</f>
        <v>126624</v>
      </c>
      <c r="J60" s="48">
        <f t="shared" si="0"/>
        <v>2063537</v>
      </c>
      <c r="K60" s="48">
        <f t="shared" si="0"/>
        <v>162954</v>
      </c>
    </row>
    <row r="61" spans="1:11" ht="12.75" customHeight="1" x14ac:dyDescent="0.2">
      <c r="A61" s="224" t="s">
        <v>364</v>
      </c>
      <c r="B61" s="224"/>
      <c r="C61" s="224"/>
      <c r="D61" s="224"/>
      <c r="E61" s="224"/>
      <c r="F61" s="224"/>
      <c r="G61" s="12">
        <v>54</v>
      </c>
      <c r="H61" s="48">
        <f>H14+H48+H58+H59</f>
        <v>2085607</v>
      </c>
      <c r="I61" s="48">
        <f t="shared" ref="I61:K61" si="1">I14+I48+I58+I59</f>
        <v>628351</v>
      </c>
      <c r="J61" s="48">
        <f t="shared" si="1"/>
        <v>2793116</v>
      </c>
      <c r="K61" s="48">
        <f t="shared" si="1"/>
        <v>629412</v>
      </c>
    </row>
    <row r="62" spans="1:11" ht="12.75" customHeight="1" x14ac:dyDescent="0.2">
      <c r="A62" s="224" t="s">
        <v>365</v>
      </c>
      <c r="B62" s="224"/>
      <c r="C62" s="224"/>
      <c r="D62" s="224"/>
      <c r="E62" s="224"/>
      <c r="F62" s="224"/>
      <c r="G62" s="12">
        <v>55</v>
      </c>
      <c r="H62" s="48">
        <f>H60-H61</f>
        <v>-493546</v>
      </c>
      <c r="I62" s="48">
        <f t="shared" ref="I62:K62" si="2">I60-I61</f>
        <v>-501727</v>
      </c>
      <c r="J62" s="48">
        <f t="shared" si="2"/>
        <v>-729579</v>
      </c>
      <c r="K62" s="48">
        <f t="shared" si="2"/>
        <v>-466458</v>
      </c>
    </row>
    <row r="63" spans="1:11" ht="12.75" customHeight="1" x14ac:dyDescent="0.2">
      <c r="A63" s="229" t="s">
        <v>366</v>
      </c>
      <c r="B63" s="229"/>
      <c r="C63" s="229"/>
      <c r="D63" s="229"/>
      <c r="E63" s="229"/>
      <c r="F63" s="229"/>
      <c r="G63" s="12">
        <v>56</v>
      </c>
      <c r="H63" s="48">
        <f>+IF((H60-H61)&gt;0,(H60-H61),0)</f>
        <v>0</v>
      </c>
      <c r="I63" s="48">
        <f t="shared" ref="I63:K63" si="3">+IF((I60-I61)&gt;0,(I60-I61),0)</f>
        <v>0</v>
      </c>
      <c r="J63" s="48">
        <f t="shared" si="3"/>
        <v>0</v>
      </c>
      <c r="K63" s="48">
        <f t="shared" si="3"/>
        <v>0</v>
      </c>
    </row>
    <row r="64" spans="1:11" ht="12.75" customHeight="1" x14ac:dyDescent="0.2">
      <c r="A64" s="229" t="s">
        <v>367</v>
      </c>
      <c r="B64" s="229"/>
      <c r="C64" s="229"/>
      <c r="D64" s="229"/>
      <c r="E64" s="229"/>
      <c r="F64" s="229"/>
      <c r="G64" s="12">
        <v>57</v>
      </c>
      <c r="H64" s="48">
        <f>+IF((H60-H61)&lt;0,(H60-H61),0)</f>
        <v>-493546</v>
      </c>
      <c r="I64" s="48">
        <f t="shared" ref="I64:K64" si="4">+IF((I60-I61)&lt;0,(I60-I61),0)</f>
        <v>-501727</v>
      </c>
      <c r="J64" s="48">
        <f t="shared" si="4"/>
        <v>-729579</v>
      </c>
      <c r="K64" s="48">
        <f t="shared" si="4"/>
        <v>-466458</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368</v>
      </c>
      <c r="B66" s="224"/>
      <c r="C66" s="224"/>
      <c r="D66" s="224"/>
      <c r="E66" s="224"/>
      <c r="F66" s="224"/>
      <c r="G66" s="12">
        <v>59</v>
      </c>
      <c r="H66" s="48">
        <f>H62-H65</f>
        <v>-493546</v>
      </c>
      <c r="I66" s="48">
        <f t="shared" ref="I66:K66" si="5">I62-I65</f>
        <v>-501727</v>
      </c>
      <c r="J66" s="48">
        <f t="shared" si="5"/>
        <v>-729579</v>
      </c>
      <c r="K66" s="48">
        <f t="shared" si="5"/>
        <v>-466458</v>
      </c>
    </row>
    <row r="67" spans="1:11" ht="12.75" customHeight="1" x14ac:dyDescent="0.2">
      <c r="A67" s="229" t="s">
        <v>369</v>
      </c>
      <c r="B67" s="229"/>
      <c r="C67" s="229"/>
      <c r="D67" s="229"/>
      <c r="E67" s="229"/>
      <c r="F67" s="229"/>
      <c r="G67" s="12">
        <v>60</v>
      </c>
      <c r="H67" s="48">
        <f>+IF((H62-H65)&gt;0,(H62-H65),0)</f>
        <v>0</v>
      </c>
      <c r="I67" s="48">
        <f t="shared" ref="I67:K67" si="6">+IF((I62-I65)&gt;0,(I62-I65),0)</f>
        <v>0</v>
      </c>
      <c r="J67" s="48">
        <f t="shared" si="6"/>
        <v>0</v>
      </c>
      <c r="K67" s="48">
        <f t="shared" si="6"/>
        <v>0</v>
      </c>
    </row>
    <row r="68" spans="1:11" ht="12.75" customHeight="1" x14ac:dyDescent="0.2">
      <c r="A68" s="229" t="s">
        <v>370</v>
      </c>
      <c r="B68" s="229"/>
      <c r="C68" s="229"/>
      <c r="D68" s="229"/>
      <c r="E68" s="229"/>
      <c r="F68" s="229"/>
      <c r="G68" s="12">
        <v>61</v>
      </c>
      <c r="H68" s="48">
        <f>+IF((H62-H65)&lt;0,(H62-H65),0)</f>
        <v>-493546</v>
      </c>
      <c r="I68" s="48">
        <f t="shared" ref="I68:K68" si="7">+IF((I62-I65)&lt;0,(I62-I65),0)</f>
        <v>-501727</v>
      </c>
      <c r="J68" s="48">
        <f t="shared" si="7"/>
        <v>-729579</v>
      </c>
      <c r="K68" s="48">
        <f t="shared" si="7"/>
        <v>-466458</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landscape" r:id="rId1"/>
  <headerFooter alignWithMargins="0"/>
  <rowBreaks count="3" manualBreakCount="3">
    <brk id="36" max="16383" man="1"/>
    <brk id="68" max="16383" man="1"/>
    <brk id="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0" zoomScale="85" zoomScaleNormal="100" zoomScaleSheetLayoutView="8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464</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463</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-493546</v>
      </c>
      <c r="I8" s="64">
        <v>-729579</v>
      </c>
    </row>
    <row r="9" spans="1:9" ht="12.75" customHeight="1" x14ac:dyDescent="0.2">
      <c r="A9" s="248" t="s">
        <v>171</v>
      </c>
      <c r="B9" s="248"/>
      <c r="C9" s="248"/>
      <c r="D9" s="248"/>
      <c r="E9" s="248"/>
      <c r="F9" s="248"/>
      <c r="G9" s="65">
        <v>2</v>
      </c>
      <c r="H9" s="66">
        <f>H10+H11+H12+H13+H14+H15+H16+H17</f>
        <v>225225</v>
      </c>
      <c r="I9" s="66">
        <f>I10+I11+I12+I13+I14+I15+I16+I17</f>
        <v>264235</v>
      </c>
    </row>
    <row r="10" spans="1:9" ht="12.75" customHeight="1" x14ac:dyDescent="0.2">
      <c r="A10" s="225" t="s">
        <v>172</v>
      </c>
      <c r="B10" s="225"/>
      <c r="C10" s="225"/>
      <c r="D10" s="225"/>
      <c r="E10" s="225"/>
      <c r="F10" s="225"/>
      <c r="G10" s="63">
        <v>3</v>
      </c>
      <c r="H10" s="64">
        <v>225225</v>
      </c>
      <c r="I10" s="64">
        <v>264235</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0</v>
      </c>
      <c r="I14" s="64">
        <v>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-268321</v>
      </c>
      <c r="I18" s="66">
        <f>I8+I9</f>
        <v>-465344</v>
      </c>
    </row>
    <row r="19" spans="1:9" ht="12.75" customHeight="1" x14ac:dyDescent="0.2">
      <c r="A19" s="248" t="s">
        <v>180</v>
      </c>
      <c r="B19" s="248"/>
      <c r="C19" s="248"/>
      <c r="D19" s="248"/>
      <c r="E19" s="248"/>
      <c r="F19" s="248"/>
      <c r="G19" s="65">
        <v>12</v>
      </c>
      <c r="H19" s="66">
        <f>H20+H21+H22+H23</f>
        <v>-38039</v>
      </c>
      <c r="I19" s="66">
        <f>I20+I21+I22+I23</f>
        <v>172059</v>
      </c>
    </row>
    <row r="20" spans="1:9" ht="12.75" customHeight="1" x14ac:dyDescent="0.2">
      <c r="A20" s="225" t="s">
        <v>181</v>
      </c>
      <c r="B20" s="225"/>
      <c r="C20" s="225"/>
      <c r="D20" s="225"/>
      <c r="E20" s="225"/>
      <c r="F20" s="225"/>
      <c r="G20" s="63">
        <v>13</v>
      </c>
      <c r="H20" s="64">
        <v>29270</v>
      </c>
      <c r="I20" s="64">
        <v>107914</v>
      </c>
    </row>
    <row r="21" spans="1:9" ht="12.75" customHeight="1" x14ac:dyDescent="0.2">
      <c r="A21" s="225" t="s">
        <v>182</v>
      </c>
      <c r="B21" s="225"/>
      <c r="C21" s="225"/>
      <c r="D21" s="225"/>
      <c r="E21" s="225"/>
      <c r="F21" s="225"/>
      <c r="G21" s="63">
        <v>14</v>
      </c>
      <c r="H21" s="64">
        <v>-69782</v>
      </c>
      <c r="I21" s="64">
        <v>59629</v>
      </c>
    </row>
    <row r="22" spans="1:9" ht="12.75" customHeight="1" x14ac:dyDescent="0.2">
      <c r="A22" s="225" t="s">
        <v>183</v>
      </c>
      <c r="B22" s="225"/>
      <c r="C22" s="225"/>
      <c r="D22" s="225"/>
      <c r="E22" s="225"/>
      <c r="F22" s="225"/>
      <c r="G22" s="63">
        <v>15</v>
      </c>
      <c r="H22" s="64">
        <v>2473</v>
      </c>
      <c r="I22" s="64">
        <v>4516</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-306360</v>
      </c>
      <c r="I24" s="66">
        <f>I18+I19</f>
        <v>-293285</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-306360</v>
      </c>
      <c r="I27" s="66">
        <f>I24+I25+I26</f>
        <v>-293285</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0</v>
      </c>
    </row>
    <row r="36" spans="1:9" ht="22.9" customHeight="1" x14ac:dyDescent="0.2">
      <c r="A36" s="190" t="s">
        <v>197</v>
      </c>
      <c r="B36" s="190"/>
      <c r="C36" s="190"/>
      <c r="D36" s="190"/>
      <c r="E36" s="190"/>
      <c r="F36" s="190"/>
      <c r="G36" s="63">
        <v>28</v>
      </c>
      <c r="H36" s="67">
        <v>-873844</v>
      </c>
      <c r="I36" s="67">
        <v>-78788</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-873844</v>
      </c>
      <c r="I41" s="68">
        <f>I36+I37+I38+I39+I40</f>
        <v>-78788</v>
      </c>
    </row>
    <row r="42" spans="1:9" ht="29.45" customHeight="1" x14ac:dyDescent="0.2">
      <c r="A42" s="252" t="s">
        <v>203</v>
      </c>
      <c r="B42" s="252"/>
      <c r="C42" s="252"/>
      <c r="D42" s="252"/>
      <c r="E42" s="252"/>
      <c r="F42" s="252"/>
      <c r="G42" s="65">
        <v>34</v>
      </c>
      <c r="H42" s="68">
        <f>H35+H41</f>
        <v>-873844</v>
      </c>
      <c r="I42" s="68">
        <f>I35+I41</f>
        <v>-78788</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0</v>
      </c>
    </row>
    <row r="49" spans="1:9" ht="24.6" customHeight="1" x14ac:dyDescent="0.2">
      <c r="A49" s="190" t="s">
        <v>305</v>
      </c>
      <c r="B49" s="190"/>
      <c r="C49" s="190"/>
      <c r="D49" s="190"/>
      <c r="E49" s="190"/>
      <c r="F49" s="190"/>
      <c r="G49" s="63">
        <v>40</v>
      </c>
      <c r="H49" s="67">
        <v>-55545</v>
      </c>
      <c r="I49" s="67">
        <v>-60326</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-5770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-61315</v>
      </c>
      <c r="I54" s="68">
        <f>I49+I50+I51+I52+I53</f>
        <v>-60326</v>
      </c>
    </row>
    <row r="55" spans="1:9" ht="29.45" customHeight="1" x14ac:dyDescent="0.2">
      <c r="A55" s="252" t="s">
        <v>215</v>
      </c>
      <c r="B55" s="252"/>
      <c r="C55" s="252"/>
      <c r="D55" s="252"/>
      <c r="E55" s="252"/>
      <c r="F55" s="252"/>
      <c r="G55" s="65">
        <v>46</v>
      </c>
      <c r="H55" s="68">
        <f>H48+H54</f>
        <v>-61315</v>
      </c>
      <c r="I55" s="68">
        <f>I48+I54</f>
        <v>-60326</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-1241519</v>
      </c>
      <c r="I57" s="68">
        <f>I27+I42+I55+I56</f>
        <v>-432399</v>
      </c>
    </row>
    <row r="58" spans="1:9" x14ac:dyDescent="0.2">
      <c r="A58" s="253" t="s">
        <v>218</v>
      </c>
      <c r="B58" s="253"/>
      <c r="C58" s="253"/>
      <c r="D58" s="253"/>
      <c r="E58" s="253"/>
      <c r="F58" s="253"/>
      <c r="G58" s="63">
        <v>49</v>
      </c>
      <c r="H58" s="67">
        <v>2098070</v>
      </c>
      <c r="I58" s="67">
        <v>856551</v>
      </c>
    </row>
    <row r="59" spans="1:9" ht="31.15" customHeight="1" x14ac:dyDescent="0.2">
      <c r="A59" s="252" t="s">
        <v>219</v>
      </c>
      <c r="B59" s="252"/>
      <c r="C59" s="252"/>
      <c r="D59" s="252"/>
      <c r="E59" s="252"/>
      <c r="F59" s="252"/>
      <c r="G59" s="65">
        <v>50</v>
      </c>
      <c r="H59" s="68">
        <f>H57+H58</f>
        <v>856551</v>
      </c>
      <c r="I59" s="68">
        <f>I57+I58</f>
        <v>424152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X59" sqref="X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45657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8045545</v>
      </c>
      <c r="I7" s="33">
        <v>0</v>
      </c>
      <c r="J7" s="33">
        <v>0</v>
      </c>
      <c r="K7" s="33">
        <v>0</v>
      </c>
      <c r="L7" s="33">
        <v>0</v>
      </c>
      <c r="M7" s="33">
        <v>0</v>
      </c>
      <c r="N7" s="33">
        <v>152</v>
      </c>
      <c r="O7" s="33">
        <v>0</v>
      </c>
      <c r="P7" s="33">
        <v>0</v>
      </c>
      <c r="Q7" s="33">
        <v>0</v>
      </c>
      <c r="R7" s="33">
        <v>0</v>
      </c>
      <c r="S7" s="33">
        <v>0</v>
      </c>
      <c r="T7" s="33">
        <v>0</v>
      </c>
      <c r="U7" s="33">
        <v>-1596037</v>
      </c>
      <c r="V7" s="33">
        <v>-493546</v>
      </c>
      <c r="W7" s="34">
        <f>H7+I7+J7+K7-L7+M7+N7+O7+P7+Q7+R7+U7+V7+S7+T7</f>
        <v>5956114</v>
      </c>
      <c r="X7" s="33">
        <v>0</v>
      </c>
      <c r="Y7" s="34">
        <f>W7+X7</f>
        <v>5956114</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8045545</v>
      </c>
      <c r="I10" s="34">
        <f t="shared" ref="I10:Y10" si="2">I7+I8+I9</f>
        <v>0</v>
      </c>
      <c r="J10" s="34">
        <f t="shared" si="2"/>
        <v>0</v>
      </c>
      <c r="K10" s="34">
        <f>K7+K8+K9</f>
        <v>0</v>
      </c>
      <c r="L10" s="34">
        <f t="shared" si="2"/>
        <v>0</v>
      </c>
      <c r="M10" s="34">
        <f t="shared" si="2"/>
        <v>0</v>
      </c>
      <c r="N10" s="34">
        <f t="shared" si="2"/>
        <v>152</v>
      </c>
      <c r="O10" s="34">
        <f t="shared" si="2"/>
        <v>0</v>
      </c>
      <c r="P10" s="34">
        <f t="shared" si="2"/>
        <v>0</v>
      </c>
      <c r="Q10" s="34">
        <f t="shared" si="2"/>
        <v>0</v>
      </c>
      <c r="R10" s="34">
        <f t="shared" si="2"/>
        <v>0</v>
      </c>
      <c r="S10" s="34">
        <f t="shared" si="2"/>
        <v>0</v>
      </c>
      <c r="T10" s="34">
        <f t="shared" si="2"/>
        <v>0</v>
      </c>
      <c r="U10" s="34">
        <f t="shared" si="2"/>
        <v>-1596037</v>
      </c>
      <c r="V10" s="34">
        <f t="shared" si="2"/>
        <v>-493546</v>
      </c>
      <c r="W10" s="34">
        <f t="shared" si="2"/>
        <v>5956114</v>
      </c>
      <c r="X10" s="34">
        <f t="shared" si="2"/>
        <v>0</v>
      </c>
      <c r="Y10" s="34">
        <f t="shared" si="2"/>
        <v>5956114</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8045545</v>
      </c>
      <c r="I30" s="36">
        <f t="shared" ref="I30:Y30" si="5">SUM(I10:I29)</f>
        <v>0</v>
      </c>
      <c r="J30" s="36">
        <f t="shared" si="5"/>
        <v>0</v>
      </c>
      <c r="K30" s="36">
        <f t="shared" si="5"/>
        <v>0</v>
      </c>
      <c r="L30" s="36">
        <f t="shared" si="5"/>
        <v>0</v>
      </c>
      <c r="M30" s="36">
        <f t="shared" si="5"/>
        <v>0</v>
      </c>
      <c r="N30" s="36">
        <f t="shared" si="5"/>
        <v>152</v>
      </c>
      <c r="O30" s="36">
        <f t="shared" si="5"/>
        <v>0</v>
      </c>
      <c r="P30" s="36">
        <f t="shared" si="5"/>
        <v>0</v>
      </c>
      <c r="Q30" s="36">
        <f t="shared" si="5"/>
        <v>0</v>
      </c>
      <c r="R30" s="36">
        <f t="shared" si="5"/>
        <v>0</v>
      </c>
      <c r="S30" s="36">
        <f t="shared" si="5"/>
        <v>0</v>
      </c>
      <c r="T30" s="36">
        <f t="shared" si="5"/>
        <v>0</v>
      </c>
      <c r="U30" s="36">
        <f t="shared" si="5"/>
        <v>-1596037</v>
      </c>
      <c r="V30" s="36">
        <f t="shared" si="5"/>
        <v>-493546</v>
      </c>
      <c r="W30" s="36">
        <f t="shared" si="5"/>
        <v>5956114</v>
      </c>
      <c r="X30" s="36">
        <f t="shared" si="5"/>
        <v>0</v>
      </c>
      <c r="Y30" s="36">
        <f t="shared" si="5"/>
        <v>5956114</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0</v>
      </c>
      <c r="W33" s="34">
        <f t="shared" si="8"/>
        <v>0</v>
      </c>
      <c r="X33" s="34">
        <f t="shared" si="8"/>
        <v>0</v>
      </c>
      <c r="Y33" s="34">
        <f t="shared" si="8"/>
        <v>0</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8045545</v>
      </c>
      <c r="I36" s="33">
        <v>0</v>
      </c>
      <c r="J36" s="33">
        <v>0</v>
      </c>
      <c r="K36" s="33">
        <v>0</v>
      </c>
      <c r="L36" s="33">
        <v>0</v>
      </c>
      <c r="M36" s="33">
        <v>0</v>
      </c>
      <c r="N36" s="33">
        <v>152</v>
      </c>
      <c r="O36" s="33">
        <v>0</v>
      </c>
      <c r="P36" s="33">
        <v>0</v>
      </c>
      <c r="Q36" s="33">
        <v>0</v>
      </c>
      <c r="R36" s="33">
        <v>0</v>
      </c>
      <c r="S36" s="33">
        <v>0</v>
      </c>
      <c r="T36" s="33">
        <v>0</v>
      </c>
      <c r="U36" s="33">
        <v>-2089583</v>
      </c>
      <c r="V36" s="33">
        <v>0</v>
      </c>
      <c r="W36" s="37">
        <f>H36+I36+J36+K36-L36+M36+N36+O36+P36+Q36+R36+U36+V36+S36+T36</f>
        <v>5956114</v>
      </c>
      <c r="X36" s="33">
        <v>0</v>
      </c>
      <c r="Y36" s="37">
        <f t="shared" ref="Y36:Y38" si="12">W36+X36</f>
        <v>5956114</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8045545</v>
      </c>
      <c r="I39" s="34">
        <f t="shared" ref="I39:Y39" si="14">I36+I37+I38</f>
        <v>0</v>
      </c>
      <c r="J39" s="34">
        <f t="shared" si="14"/>
        <v>0</v>
      </c>
      <c r="K39" s="34">
        <f t="shared" si="14"/>
        <v>0</v>
      </c>
      <c r="L39" s="34">
        <f t="shared" si="14"/>
        <v>0</v>
      </c>
      <c r="M39" s="34">
        <f t="shared" si="14"/>
        <v>0</v>
      </c>
      <c r="N39" s="34">
        <f t="shared" si="14"/>
        <v>152</v>
      </c>
      <c r="O39" s="34">
        <f t="shared" si="14"/>
        <v>0</v>
      </c>
      <c r="P39" s="34">
        <f t="shared" si="14"/>
        <v>0</v>
      </c>
      <c r="Q39" s="34">
        <f t="shared" si="14"/>
        <v>0</v>
      </c>
      <c r="R39" s="34">
        <f t="shared" si="14"/>
        <v>0</v>
      </c>
      <c r="S39" s="34">
        <f t="shared" si="14"/>
        <v>0</v>
      </c>
      <c r="T39" s="34">
        <f t="shared" si="14"/>
        <v>0</v>
      </c>
      <c r="U39" s="34">
        <f t="shared" si="14"/>
        <v>-2089583</v>
      </c>
      <c r="V39" s="34">
        <f t="shared" si="14"/>
        <v>0</v>
      </c>
      <c r="W39" s="34">
        <f t="shared" si="14"/>
        <v>5956114</v>
      </c>
      <c r="X39" s="34">
        <f t="shared" si="14"/>
        <v>0</v>
      </c>
      <c r="Y39" s="34">
        <f t="shared" si="14"/>
        <v>5956114</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-729579</v>
      </c>
      <c r="W40" s="37">
        <f t="shared" ref="W40:W58" si="15">H40+I40+J40+K40-L40+M40+N40+O40+P40+Q40+R40+U40+V40+S40+T40</f>
        <v>-729579</v>
      </c>
      <c r="X40" s="33">
        <v>0</v>
      </c>
      <c r="Y40" s="37">
        <f t="shared" ref="Y40:Y58" si="16">W40+X40</f>
        <v>-729579</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8045545</v>
      </c>
      <c r="I59" s="36">
        <f t="shared" ref="I59:Y59" si="17">SUM(I39:I58)</f>
        <v>0</v>
      </c>
      <c r="J59" s="36">
        <f t="shared" si="17"/>
        <v>0</v>
      </c>
      <c r="K59" s="36">
        <f t="shared" si="17"/>
        <v>0</v>
      </c>
      <c r="L59" s="36">
        <f t="shared" si="17"/>
        <v>0</v>
      </c>
      <c r="M59" s="36">
        <f t="shared" si="17"/>
        <v>0</v>
      </c>
      <c r="N59" s="36">
        <f t="shared" si="17"/>
        <v>152</v>
      </c>
      <c r="O59" s="36">
        <f t="shared" si="17"/>
        <v>0</v>
      </c>
      <c r="P59" s="36">
        <f t="shared" si="17"/>
        <v>0</v>
      </c>
      <c r="Q59" s="36">
        <f t="shared" si="17"/>
        <v>0</v>
      </c>
      <c r="R59" s="36">
        <f t="shared" si="17"/>
        <v>0</v>
      </c>
      <c r="S59" s="36">
        <f t="shared" si="17"/>
        <v>0</v>
      </c>
      <c r="T59" s="36">
        <f t="shared" si="17"/>
        <v>0</v>
      </c>
      <c r="U59" s="36">
        <f t="shared" si="17"/>
        <v>-2089583</v>
      </c>
      <c r="V59" s="36">
        <f t="shared" si="17"/>
        <v>-729579</v>
      </c>
      <c r="W59" s="36">
        <f t="shared" si="17"/>
        <v>5226535</v>
      </c>
      <c r="X59" s="36">
        <f t="shared" si="17"/>
        <v>0</v>
      </c>
      <c r="Y59" s="36">
        <f t="shared" si="17"/>
        <v>5226535</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-729579</v>
      </c>
      <c r="W62" s="37">
        <f t="shared" si="20"/>
        <v>-729579</v>
      </c>
      <c r="X62" s="37">
        <f t="shared" si="20"/>
        <v>0</v>
      </c>
      <c r="Y62" s="37">
        <f t="shared" si="20"/>
        <v>-729579</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view="pageBreakPreview" zoomScale="60" zoomScaleNormal="66" workbookViewId="0">
      <selection activeCell="A41" sqref="A41"/>
    </sheetView>
  </sheetViews>
  <sheetFormatPr defaultRowHeight="12.75" x14ac:dyDescent="0.2"/>
  <cols>
    <col min="9" max="9" width="95" customWidth="1"/>
  </cols>
  <sheetData>
    <row r="1" spans="1:9" x14ac:dyDescent="0.2">
      <c r="A1" s="302" t="s">
        <v>465</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row r="41" spans="1:9" x14ac:dyDescent="0.2">
      <c r="A41">
        <v>31</v>
      </c>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2025-02-21T07:33:43Z</cp:lastPrinted>
  <dcterms:created xsi:type="dcterms:W3CDTF">2008-10-17T11:51:54Z</dcterms:created>
  <dcterms:modified xsi:type="dcterms:W3CDTF">2025-02-21T07:50:38Z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