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Vis_hanfa/OBJAVE 2023/"/>
    </mc:Choice>
  </mc:AlternateContent>
  <xr:revisionPtr revIDLastSave="1277" documentId="8_{307D72E0-422A-4FB6-9552-FFD75077F06D}" xr6:coauthVersionLast="47" xr6:coauthVersionMax="47" xr10:uidLastSave="{A8B36CE4-24B6-411A-9BC1-D8E015E70335}"/>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4" i="18" l="1"/>
  <c r="H72" i="18" s="1"/>
  <c r="H53" i="18"/>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33" i="18" s="1"/>
  <c r="H105" i="18"/>
  <c r="H98" i="18"/>
  <c r="H94" i="18"/>
  <c r="H91" i="18"/>
  <c r="H45" i="18"/>
  <c r="H38" i="18"/>
  <c r="H27" i="18"/>
  <c r="H17" i="18"/>
  <c r="H10" i="18"/>
  <c r="H63" i="22"/>
  <c r="H61" i="22"/>
  <c r="H62" i="22" s="1"/>
  <c r="H39" i="22"/>
  <c r="H59" i="22" s="1"/>
  <c r="H34" i="22"/>
  <c r="H32" i="22"/>
  <c r="H33" i="22" s="1"/>
  <c r="K10" i="22"/>
  <c r="H42" i="20" l="1"/>
  <c r="H55" i="20"/>
  <c r="H9" i="18"/>
  <c r="H75"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<sst xmlns="http://schemas.openxmlformats.org/spreadsheetml/2006/main" count="534" uniqueCount="467">
  <si>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</si>
  <si>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</si>
  <si>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</si>
  <si>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</si>
  <si>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</si>
  <si>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</si>
  <si>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</si>
  <si>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</si>
  <si>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</si>
  <si>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</si>
  <si>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</si>
  <si>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</si>
  <si>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</si>
  <si>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</si>
  <si>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</si>
  <si>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</si>
  <si>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</si>
  <si>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</si>
  <si>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</si>
  <si>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</si>
  <si>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</si>
  <si>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</si>
  <si>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</si>
  <si>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</si>
  <si>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</si>
  <si>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</si>
  <si>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</si>
  <si>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</si>
  <si>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</si>
  <si>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</si>
  <si>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</si>
  <si>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</si>
  <si>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</si>
  <si>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</si>
  <si>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</si>
  <si>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</si>
  <si>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</si>
  <si>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</si>
  <si>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</si>
  <si>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</si>
  <si>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</si>
  <si>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</si>
  <si>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</si>
  <si>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</si>
  <si>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</si>
  <si>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</si>
  <si>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</si>
  <si>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</si>
  <si>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</si>
  <si>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</si>
  <si>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</si>
  <si>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</si>
  <si>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</si>
  <si>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</si>
  <si>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</si>
  <si>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</si>
  <si>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</si>
  <si>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</si>
  <si>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</si>
  <si>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</si>
  <si>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</si>
  <si>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</si>
  <si>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</si>
  <si>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</si>
  <si>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</si>
  <si>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</si>
  <si>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</si>
  <si>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</si>
  <si>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</si>
  <si>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</si>
  <si>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</si>
  <si>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</si>
  <si>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</si>
  <si>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</si>
  <si>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</si>
  <si>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</si>
  <si>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</si>
  <si>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</si>
  <si>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</si>
  <si>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</si>
  <si>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</si>
  <si>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</si>
  <si>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</si>
  <si>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</si>
  <si>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</si>
  <si>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</si>
  <si>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</si>
  <si>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</si>
  <si>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</si>
  <si>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</si>
  <si>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</si>
  <si>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</si>
  <si>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</si>
  <si>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</si>
  <si>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</si>
  <si>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</si>
  <si>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</si>
  <si>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</si>
  <si>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</si>
  <si>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</si>
  <si>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</si>
  <si>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</si>
  <si>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</si>
  <si>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</si>
  <si>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</si>
  <si>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</si>
  <si>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</si>
  <si>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</si>
  <si>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</si>
  <si>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</si>
  <si>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</si>
  <si>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</si>
  <si>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</si>
  <si>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</si>
  <si>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</si>
  <si>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</si>
  <si>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</si>
  <si>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</si>
  <si>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</si>
  <si>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</si>
  <si>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</si>
  <si>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</si>
  <si>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</si>
  <si>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</si>
  <si>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</si>
  <si>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</si>
  <si>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</si>
  <si>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</si>
  <si>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</si>
  <si>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</si>
  <si>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</si>
  <si>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</si>
  <si>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</si>
  <si>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</si>
  <si>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</si>
  <si>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</si>
  <si>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</si>
  <si>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</si>
  <si>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</si>
  <si>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</si>
  <si>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</si>
  <si>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</si>
  <si>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</si>
  <si>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</si>
  <si>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</si>
  <si>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</si>
  <si>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</si>
  <si>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</si>
  <si>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</si>
  <si>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</si>
  <si>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</si>
  <si>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</si>
  <si>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</si>
  <si>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</si>
  <si>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</si>
  <si>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</si>
  <si>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</si>
  <si>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</si>
  <si>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</si>
  <si>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</si>
  <si>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</si>
  <si>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</si>
  <si>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</si>
  <si>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</si>
  <si>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</si>
  <si>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</si>
  <si>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</si>
  <si>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</si>
  <si>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</si>
  <si>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</si>
  <si>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</si>
  <si>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</si>
  <si>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</si>
  <si>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</si>
  <si>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</si>
  <si>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</si>
  <si>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</si>
  <si>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</si>
  <si>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</si>
  <si>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</si>
  <si>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</si>
  <si>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</si>
  <si>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</si>
  <si>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</si>
  <si>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</si>
  <si>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</si>
  <si>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</si>
  <si>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</si>
  <si>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</si>
  <si>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</si>
  <si>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</si>
  <si>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</si>
  <si>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</si>
  <si>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</si>
  <si>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</si>
  <si>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</si>
  <si>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</si>
  <si>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</si>
  <si>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</si>
  <si>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</si>
  <si>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</si>
  <si>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</si>
  <si>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</si>
  <si>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</si>
  <si>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</si>
  <si>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</si>
  <si>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</si>
  <si>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</si>
  <si>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</si>
  <si>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</si>
  <si>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</si>
  <si>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</si>
  <si>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</si>
  <si>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</si>
  <si>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</si>
  <si>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</si>
  <si>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</si>
  <si>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</si>
  <si>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</si>
  <si>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</si>
  <si>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</si>
  <si>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</si>
  <si>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</si>
  <si>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</si>
  <si>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</si>
  <si>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</si>
  <si>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</si>
  <si>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</si>
  <si>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</si>
  <si>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</si>
  <si>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</si>
  <si>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</si>
  <si>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</si>
  <si>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</si>
  <si>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</si>
  <si>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</si>
  <si>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</si>
  <si>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</si>
  <si>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</si>
  <si>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</si>
  <si>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</si>
  <si>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</si>
  <si>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</si>
  <si>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</si>
  <si>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</si>
  <si>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</si>
  <si>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</si>
  <si>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</si>
  <si>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</si>
  <si>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</si>
  <si>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</si>
  <si>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</si>
  <si>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</si>
  <si>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</si>
  <si>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</si>
  <si>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</si>
  <si>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</si>
  <si>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</si>
  <si>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</si>
  <si>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</si>
  <si>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</si>
  <si>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</si>
  <si>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</si>
  <si>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</si>
  <si>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</si>
  <si>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</si>
  <si>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</si>
  <si>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</si>
  <si>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</si>
  <si>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</si>
  <si>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</si>
  <si>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</si>
  <si>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</si>
  <si>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</si>
  <si>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</si>
  <si>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</si>
  <si>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</si>
  <si>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</si>
  <si>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</si>
  <si>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</si>
  <si>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</si>
  <si>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</si>
  <si>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</si>
  <si>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</si>
  <si>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</si>
  <si>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</si>
  <si>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</si>
  <si>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</si>
  <si>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</si>
  <si>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</si>
  <si>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</si>
  <si>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</si>
  <si>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</si>
  <si>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</si>
  <si>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</si>
  <si>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</si>
  <si>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</si>
  <si>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</si>
  <si>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</si>
  <si>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</si>
  <si>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</si>
  <si>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</si>
  <si>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</si>
  <si>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</si>
  <si>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</si>
  <si>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</si>
  <si>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</si>
  <si>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</si>
  <si>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</si>
  <si>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</si>
  <si>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</si>
  <si>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</si>
  <si>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</si>
  <si>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</si>
  <si>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</si>
  <si>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</si>
  <si>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</si>
  <si>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</si>
  <si>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</si>
  <si>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</si>
  <si>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</si>
  <si>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</si>
  <si>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</si>
  <si>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</si>
  <si>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</si>
  <si>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</si>
  <si>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</si>
  <si>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</si>
  <si>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</si>
  <si>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</si>
  <si>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</si>
  <si>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</si>
  <si>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</si>
  <si>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</si>
  <si>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</si>
  <si>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</si>
  <si>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</si>
  <si>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</si>
  <si>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</si>
  <si>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</si>
  <si>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</si>
  <si>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</si>
  <si>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</si>
  <si>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</si>
  <si>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</si>
  <si>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</si>
  <si>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</si>
  <si>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</si>
  <si>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</si>
  <si>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</si>
  <si>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</si>
  <si>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</si>
  <si>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</si>
  <si>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</si>
  <si>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</si>
  <si>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</si>
  <si>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</si>
  <si>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</si>
  <si>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</si>
  <si>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</si>
  <si>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</si>
  <si>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</si>
  <si>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</si>
  <si>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</si>
  <si>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</si>
  <si>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</si>
  <si>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</si>
  <si>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</si>
  <si>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</si>
  <si>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</si>
  <si>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</si>
  <si>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</si>
  <si>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</si>
  <si>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</si>
  <si>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</si>
  <si>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</si>
  <si>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</si>
  <si>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</si>
  <si>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</si>
  <si>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</si>
  <si>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</si>
  <si>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</si>
  <si>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</si>
  <si>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</si>
  <si>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</si>
  <si>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</si>
  <si>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</si>
  <si>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</si>
  <si>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</si>
  <si>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</si>
  <si>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</si>
  <si>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</si>
  <si>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</si>
  <si>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</si>
  <si>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</si>
  <si>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</si>
  <si>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</si>
  <si>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</si>
  <si>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</si>
  <si>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</si>
  <si>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</si>
  <si>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</si>
  <si>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</si>
  <si>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</si>
  <si>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</si>
  <si>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</si>
  <si>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</si>
  <si>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</si>
  <si>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</si>
  <si>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</si>
  <si>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</si>
  <si>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</si>
  <si>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</si>
  <si>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</si>
  <si>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</si>
  <si>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</si>
  <si>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</si>
  <si>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</si>
  <si>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</si>
  <si>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</si>
  <si>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</si>
  <si>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</si>
  <si>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</si>
  <si>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</si>
  <si>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</si>
  <si>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</si>
  <si>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</si>
  <si>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</si>
  <si>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</si>
  <si>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</si>
  <si>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</si>
  <si>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</si>
  <si>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</si>
  <si>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</si>
  <si>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</si>
  <si>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</si>
  <si>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</si>
  <si>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</si>
  <si>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</si>
  <si>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</si>
  <si>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</si>
  <si>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</si>
  <si>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</si>
  <si>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</si>
  <si>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</si>
  <si>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</si>
  <si>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</si>
  <si>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</si>
  <si>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</si>
  <si>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3040062</t>
  </si>
  <si>
    <t>060014618</t>
  </si>
  <si>
    <t>55505367731</t>
  </si>
  <si>
    <t>1928</t>
  </si>
  <si>
    <t>Republika Hrvatska</t>
  </si>
  <si>
    <t>747800K0J6LBQLNF688</t>
  </si>
  <si>
    <t>Vis d.d.</t>
  </si>
  <si>
    <t>Vis</t>
  </si>
  <si>
    <t>Šetalište Apolonija Zanelle 5</t>
  </si>
  <si>
    <t>tanja.lastre@gmail.com</t>
  </si>
  <si>
    <t>www.vis-hoteli</t>
  </si>
  <si>
    <t>Laštre Tanja</t>
  </si>
  <si>
    <t>021713095</t>
  </si>
  <si>
    <t>Obveznik: Vis d.d.</t>
  </si>
  <si>
    <t>u razdoblju 01.01.2023. do 31.03.2023.</t>
  </si>
  <si>
    <t>Obveznik:  Vis d.d.</t>
  </si>
  <si>
    <t xml:space="preserve">BILJEŠKE UZ FINANCIJSKE IZVJEŠTAJE - TFI
(koji se sastavljaju za tromjesečna razdoblja)
Naziv izdavatelja:   Vis d.d.
OIB:  55505367731
Izvještajno razdoblje: 01.01-31.03.2023.
Bilješke uz financijske izvještaje za tromjesečna razdoblja nalaze se u tekstualnom dijelu.
</t>
  </si>
  <si>
    <t xml:space="preserve">stanje na dan 31.03.2023.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</si>
</sst>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C31" sqref="C3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9" t="s">
        <v>0</v>
      </c>
      <c r="H4" s="184">
        <v>45016</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449</v>
      </c>
      <c r="D11" s="168"/>
      <c r="E11" s="108"/>
      <c r="F11" s="132" t="s">
        <v>333</v>
      </c>
      <c r="G11" s="171"/>
      <c r="H11" s="148" t="s">
        <v>453</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450</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451</v>
      </c>
      <c r="D15" s="168"/>
      <c r="E15" s="172"/>
      <c r="F15" s="163"/>
      <c r="G15" s="109" t="s">
        <v>334</v>
      </c>
      <c r="H15" s="148" t="s">
        <v>454</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452</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21480</v>
      </c>
      <c r="D21" s="149"/>
      <c r="E21" s="138"/>
      <c r="F21" s="138"/>
      <c r="G21" s="139" t="s">
        <v>456</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457</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28</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343</v>
      </c>
      <c r="D50" s="149"/>
      <c r="E50" s="150" t="s">
        <v>344</v>
      </c>
      <c r="F50" s="151"/>
      <c r="G50" s="139"/>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460</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461</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458</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63" zoomScale="110" zoomScaleNormal="100" zoomScaleSheetLayoutView="110" workbookViewId="0">
      <selection activeCell="H132" sqref="H132"/>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466</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462</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5019738</v>
      </c>
      <c r="I9" s="82">
        <f>I10+I17+I27+I38+I43</f>
        <v>5314034</v>
      </c>
    </row>
    <row r="10" spans="1:9" ht="12.75" customHeight="1" x14ac:dyDescent="0.2">
      <c r="A10" s="194" t="s">
        <v>5</v>
      </c>
      <c r="B10" s="194"/>
      <c r="C10" s="194"/>
      <c r="D10" s="194"/>
      <c r="E10" s="194"/>
      <c r="F10" s="194"/>
      <c r="G10" s="12">
        <v>3</v>
      </c>
      <c r="H10" s="82">
        <f>H11+H12+H13+H14+H15+H16</f>
        <v>5770</v>
      </c>
      <c r="I10" s="82">
        <f>I11+I12+I13+I14+I15+I16</f>
        <v>4333</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5770</v>
      </c>
      <c r="I16" s="18">
        <v>4333</v>
      </c>
    </row>
    <row r="17" spans="1:9" ht="12.75" customHeight="1" x14ac:dyDescent="0.2">
      <c r="A17" s="194" t="s">
        <v>12</v>
      </c>
      <c r="B17" s="194"/>
      <c r="C17" s="194"/>
      <c r="D17" s="194"/>
      <c r="E17" s="194"/>
      <c r="F17" s="194"/>
      <c r="G17" s="12">
        <v>10</v>
      </c>
      <c r="H17" s="82">
        <f>H18+H19+H20+H21+H22+H23+H24+H25+H26</f>
        <v>5013968</v>
      </c>
      <c r="I17" s="82">
        <f>I18+I19+I20+I21+I22+I23+I24+I25+I26</f>
        <v>5216486</v>
      </c>
    </row>
    <row r="18" spans="1:9" ht="12.75" customHeight="1" x14ac:dyDescent="0.2">
      <c r="A18" s="190" t="s">
        <v>13</v>
      </c>
      <c r="B18" s="190"/>
      <c r="C18" s="190"/>
      <c r="D18" s="190"/>
      <c r="E18" s="190"/>
      <c r="F18" s="190"/>
      <c r="G18" s="11">
        <v>11</v>
      </c>
      <c r="H18" s="18">
        <v>1331448</v>
      </c>
      <c r="I18" s="18">
        <v>1331448</v>
      </c>
    </row>
    <row r="19" spans="1:9" ht="12.75" customHeight="1" x14ac:dyDescent="0.2">
      <c r="A19" s="190" t="s">
        <v>14</v>
      </c>
      <c r="B19" s="190"/>
      <c r="C19" s="190"/>
      <c r="D19" s="190"/>
      <c r="E19" s="190"/>
      <c r="F19" s="190"/>
      <c r="G19" s="11">
        <v>12</v>
      </c>
      <c r="H19" s="18">
        <v>3355132</v>
      </c>
      <c r="I19" s="18">
        <v>3529423</v>
      </c>
    </row>
    <row r="20" spans="1:9" ht="12.75" customHeight="1" x14ac:dyDescent="0.2">
      <c r="A20" s="190" t="s">
        <v>15</v>
      </c>
      <c r="B20" s="190"/>
      <c r="C20" s="190"/>
      <c r="D20" s="190"/>
      <c r="E20" s="190"/>
      <c r="F20" s="190"/>
      <c r="G20" s="11">
        <v>13</v>
      </c>
      <c r="H20" s="18">
        <v>109729</v>
      </c>
      <c r="I20" s="18">
        <v>0</v>
      </c>
    </row>
    <row r="21" spans="1:9" ht="12.75" customHeight="1" x14ac:dyDescent="0.2">
      <c r="A21" s="190" t="s">
        <v>16</v>
      </c>
      <c r="B21" s="190"/>
      <c r="C21" s="190"/>
      <c r="D21" s="190"/>
      <c r="E21" s="190"/>
      <c r="F21" s="190"/>
      <c r="G21" s="11">
        <v>14</v>
      </c>
      <c r="H21" s="18">
        <v>0</v>
      </c>
      <c r="I21" s="18">
        <v>127736</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217659</v>
      </c>
      <c r="I24" s="18">
        <v>227879</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0</v>
      </c>
      <c r="I27" s="82">
        <f>SUM(I28:I37)</f>
        <v>93215</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93215</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2172847</v>
      </c>
      <c r="I44" s="82">
        <f>I45+I53+I60+I70</f>
        <v>1591899</v>
      </c>
    </row>
    <row r="45" spans="1:9" ht="12.75" customHeight="1" x14ac:dyDescent="0.2">
      <c r="A45" s="194" t="s">
        <v>39</v>
      </c>
      <c r="B45" s="194"/>
      <c r="C45" s="194"/>
      <c r="D45" s="194"/>
      <c r="E45" s="194"/>
      <c r="F45" s="194"/>
      <c r="G45" s="12">
        <v>38</v>
      </c>
      <c r="H45" s="82">
        <f>SUM(H46:H52)</f>
        <v>24799</v>
      </c>
      <c r="I45" s="82">
        <f>SUM(I46:I52)</f>
        <v>25676</v>
      </c>
    </row>
    <row r="46" spans="1:9" ht="12.75" customHeight="1" x14ac:dyDescent="0.2">
      <c r="A46" s="190" t="s">
        <v>40</v>
      </c>
      <c r="B46" s="190"/>
      <c r="C46" s="190"/>
      <c r="D46" s="190"/>
      <c r="E46" s="190"/>
      <c r="F46" s="190"/>
      <c r="G46" s="11">
        <v>39</v>
      </c>
      <c r="H46" s="18">
        <v>24799</v>
      </c>
      <c r="I46" s="18">
        <v>25676</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49978</v>
      </c>
      <c r="I53" s="82">
        <f>SUM(I54:I59)</f>
        <v>71118</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14101</v>
      </c>
      <c r="I56" s="18">
        <v>9724</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30185</v>
      </c>
      <c r="I58" s="18">
        <v>55535</v>
      </c>
    </row>
    <row r="59" spans="1:9" ht="12.75" customHeight="1" x14ac:dyDescent="0.2">
      <c r="A59" s="190" t="s">
        <v>53</v>
      </c>
      <c r="B59" s="190"/>
      <c r="C59" s="190"/>
      <c r="D59" s="190"/>
      <c r="E59" s="190"/>
      <c r="F59" s="190"/>
      <c r="G59" s="11">
        <v>52</v>
      </c>
      <c r="H59" s="18">
        <v>5692</v>
      </c>
      <c r="I59" s="18">
        <v>5859</v>
      </c>
    </row>
    <row r="60" spans="1:9" ht="12.75" customHeight="1" x14ac:dyDescent="0.2">
      <c r="A60" s="194" t="s">
        <v>54</v>
      </c>
      <c r="B60" s="194"/>
      <c r="C60" s="194"/>
      <c r="D60" s="194"/>
      <c r="E60" s="194"/>
      <c r="F60" s="194"/>
      <c r="G60" s="12">
        <v>53</v>
      </c>
      <c r="H60" s="82">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2098070</v>
      </c>
      <c r="I70" s="18">
        <v>1495105</v>
      </c>
    </row>
    <row r="71" spans="1:9" ht="12.75" customHeight="1" x14ac:dyDescent="0.2">
      <c r="A71" s="191" t="s">
        <v>58</v>
      </c>
      <c r="B71" s="191"/>
      <c r="C71" s="191"/>
      <c r="D71" s="191"/>
      <c r="E71" s="191"/>
      <c r="F71" s="191"/>
      <c r="G71" s="11">
        <v>64</v>
      </c>
      <c r="H71" s="18">
        <v>0</v>
      </c>
      <c r="I71" s="18">
        <v>0</v>
      </c>
    </row>
    <row r="72" spans="1:9" ht="12.75" customHeight="1" x14ac:dyDescent="0.2">
      <c r="A72" s="192" t="s">
        <v>304</v>
      </c>
      <c r="B72" s="192"/>
      <c r="C72" s="192"/>
      <c r="D72" s="192"/>
      <c r="E72" s="192"/>
      <c r="F72" s="192"/>
      <c r="G72" s="12">
        <v>65</v>
      </c>
      <c r="H72" s="82">
        <f>H8+H9+H44+H71</f>
        <v>7192585</v>
      </c>
      <c r="I72" s="82">
        <f>I8+I9+I44+I71</f>
        <v>6905933</v>
      </c>
    </row>
    <row r="73" spans="1:9" ht="12.75" customHeight="1" x14ac:dyDescent="0.2">
      <c r="A73" s="191" t="s">
        <v>59</v>
      </c>
      <c r="B73" s="191"/>
      <c r="C73" s="191"/>
      <c r="D73" s="191"/>
      <c r="E73" s="191"/>
      <c r="F73" s="191"/>
      <c r="G73" s="11">
        <v>66</v>
      </c>
      <c r="H73" s="18">
        <v>10198</v>
      </c>
      <c r="I73" s="18">
        <v>10198</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6449689</v>
      </c>
      <c r="I75" s="83">
        <f>I76+I77+I78+I84+I85+I91+I94+I97</f>
        <v>6198780</v>
      </c>
    </row>
    <row r="76" spans="1:9" ht="12.75" customHeight="1" x14ac:dyDescent="0.2">
      <c r="A76" s="190" t="s">
        <v>61</v>
      </c>
      <c r="B76" s="190"/>
      <c r="C76" s="190"/>
      <c r="D76" s="190"/>
      <c r="E76" s="190"/>
      <c r="F76" s="190"/>
      <c r="G76" s="11">
        <v>68</v>
      </c>
      <c r="H76" s="18">
        <v>8045545</v>
      </c>
      <c r="I76" s="18">
        <v>8045545</v>
      </c>
    </row>
    <row r="77" spans="1:9" ht="12.75" customHeight="1" x14ac:dyDescent="0.2">
      <c r="A77" s="190" t="s">
        <v>62</v>
      </c>
      <c r="B77" s="190"/>
      <c r="C77" s="190"/>
      <c r="D77" s="190"/>
      <c r="E77" s="190"/>
      <c r="F77" s="190"/>
      <c r="G77" s="11">
        <v>69</v>
      </c>
      <c r="H77" s="18">
        <v>0</v>
      </c>
      <c r="I77" s="18">
        <v>0</v>
      </c>
    </row>
    <row r="78" spans="1:9" ht="12.75" customHeight="1" x14ac:dyDescent="0.2">
      <c r="A78" s="194" t="s">
        <v>63</v>
      </c>
      <c r="B78" s="194"/>
      <c r="C78" s="194"/>
      <c r="D78" s="194"/>
      <c r="E78" s="194"/>
      <c r="F78" s="194"/>
      <c r="G78" s="12">
        <v>70</v>
      </c>
      <c r="H78" s="83">
        <f>SUM(H79:H83)</f>
        <v>152</v>
      </c>
      <c r="I78" s="83">
        <f>SUM(I79:I83)</f>
        <v>152</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152</v>
      </c>
      <c r="I83" s="18">
        <v>152</v>
      </c>
    </row>
    <row r="84" spans="1:9" ht="12.75" customHeight="1" x14ac:dyDescent="0.2">
      <c r="A84" s="193" t="s">
        <v>69</v>
      </c>
      <c r="B84" s="193"/>
      <c r="C84" s="193"/>
      <c r="D84" s="193"/>
      <c r="E84" s="193"/>
      <c r="F84" s="193"/>
      <c r="G84" s="42">
        <v>76</v>
      </c>
      <c r="H84" s="43">
        <v>0</v>
      </c>
      <c r="I84" s="43">
        <v>0</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-1320570</v>
      </c>
      <c r="I91" s="82">
        <f>I92-I93</f>
        <v>-1596038</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1320570</v>
      </c>
      <c r="I93" s="18">
        <v>1596038</v>
      </c>
    </row>
    <row r="94" spans="1:9" ht="12.75" customHeight="1" x14ac:dyDescent="0.2">
      <c r="A94" s="194" t="s">
        <v>353</v>
      </c>
      <c r="B94" s="194"/>
      <c r="C94" s="194"/>
      <c r="D94" s="194"/>
      <c r="E94" s="194"/>
      <c r="F94" s="194"/>
      <c r="G94" s="12">
        <v>86</v>
      </c>
      <c r="H94" s="82">
        <f>H95-H96</f>
        <v>-275438</v>
      </c>
      <c r="I94" s="82">
        <f>I95-I96</f>
        <v>-250879</v>
      </c>
    </row>
    <row r="95" spans="1:9" ht="12.75" customHeight="1" x14ac:dyDescent="0.2">
      <c r="A95" s="190" t="s">
        <v>74</v>
      </c>
      <c r="B95" s="190"/>
      <c r="C95" s="190"/>
      <c r="D95" s="190"/>
      <c r="E95" s="190"/>
      <c r="F95" s="190"/>
      <c r="G95" s="11">
        <v>87</v>
      </c>
      <c r="H95" s="18">
        <v>0</v>
      </c>
      <c r="I95" s="18">
        <v>0</v>
      </c>
    </row>
    <row r="96" spans="1:9" ht="12.75" customHeight="1" x14ac:dyDescent="0.2">
      <c r="A96" s="190" t="s">
        <v>75</v>
      </c>
      <c r="B96" s="190"/>
      <c r="C96" s="190"/>
      <c r="D96" s="190"/>
      <c r="E96" s="190"/>
      <c r="F96" s="190"/>
      <c r="G96" s="11">
        <v>88</v>
      </c>
      <c r="H96" s="18">
        <v>275438</v>
      </c>
      <c r="I96" s="18">
        <v>250879</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137815</v>
      </c>
      <c r="I98" s="82">
        <f>SUM(I99:I104)</f>
        <v>137815</v>
      </c>
    </row>
    <row r="99" spans="1:9" ht="12.75" customHeight="1" x14ac:dyDescent="0.2">
      <c r="A99" s="190" t="s">
        <v>77</v>
      </c>
      <c r="B99" s="190"/>
      <c r="C99" s="190"/>
      <c r="D99" s="190"/>
      <c r="E99" s="190"/>
      <c r="F99" s="190"/>
      <c r="G99" s="11">
        <v>91</v>
      </c>
      <c r="H99" s="18">
        <v>18781</v>
      </c>
      <c r="I99" s="18">
        <v>18781</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119034</v>
      </c>
      <c r="I104" s="18">
        <v>119034</v>
      </c>
    </row>
    <row r="105" spans="1:9" ht="12.75" customHeight="1" x14ac:dyDescent="0.2">
      <c r="A105" s="192" t="s">
        <v>356</v>
      </c>
      <c r="B105" s="192"/>
      <c r="C105" s="192"/>
      <c r="D105" s="192"/>
      <c r="E105" s="192"/>
      <c r="F105" s="192"/>
      <c r="G105" s="12">
        <v>97</v>
      </c>
      <c r="H105" s="82">
        <f>SUM(H106:H116)</f>
        <v>214810</v>
      </c>
      <c r="I105" s="82">
        <f>SUM(I106:I116)</f>
        <v>199879</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214810</v>
      </c>
      <c r="I111" s="18">
        <v>199879</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352568</v>
      </c>
      <c r="I117" s="82">
        <f>SUM(I118:I131)</f>
        <v>339766</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5526</v>
      </c>
      <c r="I123" s="18">
        <v>4536</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39045</v>
      </c>
      <c r="I125" s="18">
        <v>3253</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89370</v>
      </c>
      <c r="I127" s="18">
        <v>71082</v>
      </c>
    </row>
    <row r="128" spans="1:9" x14ac:dyDescent="0.2">
      <c r="A128" s="190" t="s">
        <v>95</v>
      </c>
      <c r="B128" s="190"/>
      <c r="C128" s="190"/>
      <c r="D128" s="190"/>
      <c r="E128" s="190"/>
      <c r="F128" s="190"/>
      <c r="G128" s="11">
        <v>120</v>
      </c>
      <c r="H128" s="18">
        <v>51575</v>
      </c>
      <c r="I128" s="18">
        <v>56141</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167052</v>
      </c>
      <c r="I131" s="18">
        <v>204754</v>
      </c>
    </row>
    <row r="132" spans="1:9" ht="22.15" customHeight="1" x14ac:dyDescent="0.2">
      <c r="A132" s="191" t="s">
        <v>99</v>
      </c>
      <c r="B132" s="191"/>
      <c r="C132" s="191"/>
      <c r="D132" s="191"/>
      <c r="E132" s="191"/>
      <c r="F132" s="191"/>
      <c r="G132" s="11">
        <v>124</v>
      </c>
      <c r="H132" s="18">
        <v>37703</v>
      </c>
      <c r="I132" s="18">
        <v>29693</v>
      </c>
    </row>
    <row r="133" spans="1:9" ht="12.75" customHeight="1" x14ac:dyDescent="0.2">
      <c r="A133" s="192" t="s">
        <v>358</v>
      </c>
      <c r="B133" s="192"/>
      <c r="C133" s="192"/>
      <c r="D133" s="192"/>
      <c r="E133" s="192"/>
      <c r="F133" s="192"/>
      <c r="G133" s="12">
        <v>125</v>
      </c>
      <c r="H133" s="82">
        <f>H75+H98+H105+H117+H132</f>
        <v>7192585</v>
      </c>
      <c r="I133" s="82">
        <f>I75+I98+I105+I117+I132</f>
        <v>6905933</v>
      </c>
    </row>
    <row r="134" spans="1:9" x14ac:dyDescent="0.2">
      <c r="A134" s="191" t="s">
        <v>100</v>
      </c>
      <c r="B134" s="191"/>
      <c r="C134" s="191"/>
      <c r="D134" s="191"/>
      <c r="E134" s="191"/>
      <c r="F134" s="191"/>
      <c r="G134" s="11">
        <v>126</v>
      </c>
      <c r="H134" s="18">
        <v>10198</v>
      </c>
      <c r="I134" s="18">
        <v>10198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93" zoomScale="110" zoomScaleNormal="85" zoomScaleSheetLayoutView="110" workbookViewId="0">
      <selection activeCell="K114" sqref="K11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463</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464</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6461</v>
      </c>
      <c r="I8" s="48">
        <f>SUM(I9:I13)</f>
        <v>6461</v>
      </c>
      <c r="J8" s="48">
        <f>SUM(J9:J13)</f>
        <v>4524</v>
      </c>
      <c r="K8" s="48">
        <f>SUM(K9:K13)</f>
        <v>4524</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5597</v>
      </c>
      <c r="I10" s="49">
        <v>5597</v>
      </c>
      <c r="J10" s="49">
        <v>2846</v>
      </c>
      <c r="K10" s="49">
        <v>2846</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864</v>
      </c>
      <c r="I13" s="49">
        <v>864</v>
      </c>
      <c r="J13" s="49">
        <v>1678</v>
      </c>
      <c r="K13" s="49">
        <v>1678</v>
      </c>
    </row>
    <row r="14" spans="1:11" ht="12.75" customHeight="1" x14ac:dyDescent="0.2">
      <c r="A14" s="221" t="s">
        <v>360</v>
      </c>
      <c r="B14" s="221"/>
      <c r="C14" s="221"/>
      <c r="D14" s="221"/>
      <c r="E14" s="221"/>
      <c r="F14" s="221"/>
      <c r="G14" s="12">
        <v>7</v>
      </c>
      <c r="H14" s="48">
        <f>H15+H16+H20+H24+H25+H26+H29+H36</f>
        <v>240138</v>
      </c>
      <c r="I14" s="48">
        <f>I15+I16+I20+I24+I25+I26+I29+I36</f>
        <v>240138</v>
      </c>
      <c r="J14" s="48">
        <f>J15+J16+J20+J24+J25+J26+J29+J36</f>
        <v>259516</v>
      </c>
      <c r="K14" s="48">
        <f>K15+K16+K20+K24+K25+K26+K29+K36</f>
        <v>259516</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30490</v>
      </c>
      <c r="I16" s="48">
        <f>SUM(I17:I19)</f>
        <v>30490</v>
      </c>
      <c r="J16" s="48">
        <f>SUM(J17:J19)</f>
        <v>22520</v>
      </c>
      <c r="K16" s="48">
        <f>SUM(K17:K19)</f>
        <v>22520</v>
      </c>
    </row>
    <row r="17" spans="1:11" ht="12.75" customHeight="1" x14ac:dyDescent="0.2">
      <c r="A17" s="224" t="s">
        <v>120</v>
      </c>
      <c r="B17" s="224"/>
      <c r="C17" s="224"/>
      <c r="D17" s="224"/>
      <c r="E17" s="224"/>
      <c r="F17" s="224"/>
      <c r="G17" s="11">
        <v>10</v>
      </c>
      <c r="H17" s="49">
        <v>6544</v>
      </c>
      <c r="I17" s="49">
        <v>6544</v>
      </c>
      <c r="J17" s="49">
        <v>9128</v>
      </c>
      <c r="K17" s="49">
        <v>9128</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23946</v>
      </c>
      <c r="I19" s="49">
        <v>23946</v>
      </c>
      <c r="J19" s="49">
        <v>13392</v>
      </c>
      <c r="K19" s="49">
        <v>13392</v>
      </c>
    </row>
    <row r="20" spans="1:11" ht="12.75" customHeight="1" x14ac:dyDescent="0.2">
      <c r="A20" s="194" t="s">
        <v>441</v>
      </c>
      <c r="B20" s="194"/>
      <c r="C20" s="194"/>
      <c r="D20" s="194"/>
      <c r="E20" s="194"/>
      <c r="F20" s="194"/>
      <c r="G20" s="12">
        <v>13</v>
      </c>
      <c r="H20" s="48">
        <f>SUM(H21:H23)</f>
        <v>130892</v>
      </c>
      <c r="I20" s="48">
        <f>SUM(I21:I23)</f>
        <v>130892</v>
      </c>
      <c r="J20" s="48">
        <f>SUM(J21:J23)</f>
        <v>137229</v>
      </c>
      <c r="K20" s="48">
        <f>SUM(K21:K23)</f>
        <v>137229</v>
      </c>
    </row>
    <row r="21" spans="1:11" ht="12.75" customHeight="1" x14ac:dyDescent="0.2">
      <c r="A21" s="224" t="s">
        <v>105</v>
      </c>
      <c r="B21" s="224"/>
      <c r="C21" s="224"/>
      <c r="D21" s="224"/>
      <c r="E21" s="224"/>
      <c r="F21" s="224"/>
      <c r="G21" s="11">
        <v>14</v>
      </c>
      <c r="H21" s="49">
        <v>80304</v>
      </c>
      <c r="I21" s="49">
        <v>80304</v>
      </c>
      <c r="J21" s="49">
        <v>84033</v>
      </c>
      <c r="K21" s="49">
        <v>84033</v>
      </c>
    </row>
    <row r="22" spans="1:11" ht="12.75" customHeight="1" x14ac:dyDescent="0.2">
      <c r="A22" s="224" t="s">
        <v>106</v>
      </c>
      <c r="B22" s="224"/>
      <c r="C22" s="224"/>
      <c r="D22" s="224"/>
      <c r="E22" s="224"/>
      <c r="F22" s="224"/>
      <c r="G22" s="11">
        <v>15</v>
      </c>
      <c r="H22" s="49">
        <v>32376</v>
      </c>
      <c r="I22" s="49">
        <v>32376</v>
      </c>
      <c r="J22" s="49">
        <v>34529</v>
      </c>
      <c r="K22" s="49">
        <v>34529</v>
      </c>
    </row>
    <row r="23" spans="1:11" ht="12.75" customHeight="1" x14ac:dyDescent="0.2">
      <c r="A23" s="224" t="s">
        <v>107</v>
      </c>
      <c r="B23" s="224"/>
      <c r="C23" s="224"/>
      <c r="D23" s="224"/>
      <c r="E23" s="224"/>
      <c r="F23" s="224"/>
      <c r="G23" s="11">
        <v>16</v>
      </c>
      <c r="H23" s="49">
        <v>18212</v>
      </c>
      <c r="I23" s="49">
        <v>18212</v>
      </c>
      <c r="J23" s="49">
        <v>18667</v>
      </c>
      <c r="K23" s="49">
        <v>18667</v>
      </c>
    </row>
    <row r="24" spans="1:11" ht="12.75" customHeight="1" x14ac:dyDescent="0.2">
      <c r="A24" s="190" t="s">
        <v>108</v>
      </c>
      <c r="B24" s="190"/>
      <c r="C24" s="190"/>
      <c r="D24" s="190"/>
      <c r="E24" s="190"/>
      <c r="F24" s="190"/>
      <c r="G24" s="11">
        <v>17</v>
      </c>
      <c r="H24" s="49">
        <v>33044</v>
      </c>
      <c r="I24" s="49">
        <v>33044</v>
      </c>
      <c r="J24" s="49">
        <v>36564</v>
      </c>
      <c r="K24" s="49">
        <v>36564</v>
      </c>
    </row>
    <row r="25" spans="1:11" ht="12.75" customHeight="1" x14ac:dyDescent="0.2">
      <c r="A25" s="190" t="s">
        <v>109</v>
      </c>
      <c r="B25" s="190"/>
      <c r="C25" s="190"/>
      <c r="D25" s="190"/>
      <c r="E25" s="190"/>
      <c r="F25" s="190"/>
      <c r="G25" s="11">
        <v>18</v>
      </c>
      <c r="H25" s="49">
        <v>45712</v>
      </c>
      <c r="I25" s="49">
        <v>45712</v>
      </c>
      <c r="J25" s="49">
        <v>63203</v>
      </c>
      <c r="K25" s="49">
        <v>63203</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1" t="s">
        <v>361</v>
      </c>
      <c r="B37" s="221"/>
      <c r="C37" s="221"/>
      <c r="D37" s="221"/>
      <c r="E37" s="221"/>
      <c r="F37" s="221"/>
      <c r="G37" s="12">
        <v>30</v>
      </c>
      <c r="H37" s="48">
        <f>SUM(H38:H47)</f>
        <v>66</v>
      </c>
      <c r="I37" s="48">
        <f>SUM(I38:I47)</f>
        <v>66</v>
      </c>
      <c r="J37" s="48">
        <f>SUM(J38:J47)</f>
        <v>4183</v>
      </c>
      <c r="K37" s="48">
        <f>SUM(K38:K47)</f>
        <v>4183</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7</v>
      </c>
      <c r="I44" s="49">
        <v>7</v>
      </c>
      <c r="J44" s="49">
        <v>4183</v>
      </c>
      <c r="K44" s="49">
        <v>4183</v>
      </c>
    </row>
    <row r="45" spans="1:11" ht="12.75" customHeight="1" x14ac:dyDescent="0.2">
      <c r="A45" s="190" t="s">
        <v>138</v>
      </c>
      <c r="B45" s="190"/>
      <c r="C45" s="190"/>
      <c r="D45" s="190"/>
      <c r="E45" s="190"/>
      <c r="F45" s="190"/>
      <c r="G45" s="11">
        <v>38</v>
      </c>
      <c r="H45" s="49">
        <v>59</v>
      </c>
      <c r="I45" s="49">
        <v>59</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362</v>
      </c>
      <c r="B48" s="221"/>
      <c r="C48" s="221"/>
      <c r="D48" s="221"/>
      <c r="E48" s="221"/>
      <c r="F48" s="221"/>
      <c r="G48" s="12">
        <v>41</v>
      </c>
      <c r="H48" s="48">
        <f>SUM(H49:H55)</f>
        <v>229</v>
      </c>
      <c r="I48" s="48">
        <f>SUM(I49:I55)</f>
        <v>229</v>
      </c>
      <c r="J48" s="48">
        <f>SUM(J49:J55)</f>
        <v>70</v>
      </c>
      <c r="K48" s="48">
        <f>SUM(K49:K55)</f>
        <v>70</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130</v>
      </c>
      <c r="I51" s="49">
        <v>130</v>
      </c>
      <c r="J51" s="49">
        <v>3</v>
      </c>
      <c r="K51" s="49">
        <v>3</v>
      </c>
    </row>
    <row r="52" spans="1:11" ht="12.75" customHeight="1" x14ac:dyDescent="0.2">
      <c r="A52" s="214" t="s">
        <v>144</v>
      </c>
      <c r="B52" s="214"/>
      <c r="C52" s="214"/>
      <c r="D52" s="214"/>
      <c r="E52" s="214"/>
      <c r="F52" s="214"/>
      <c r="G52" s="11">
        <v>45</v>
      </c>
      <c r="H52" s="49">
        <v>99</v>
      </c>
      <c r="I52" s="49">
        <v>99</v>
      </c>
      <c r="J52" s="49">
        <v>67</v>
      </c>
      <c r="K52" s="49">
        <v>67</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6527</v>
      </c>
      <c r="I60" s="48">
        <f t="shared" ref="I60:K60" si="0">I8+I37+I56+I57</f>
        <v>6527</v>
      </c>
      <c r="J60" s="48">
        <f t="shared" si="0"/>
        <v>8707</v>
      </c>
      <c r="K60" s="48">
        <f t="shared" si="0"/>
        <v>8707</v>
      </c>
    </row>
    <row r="61" spans="1:11" ht="12.75" customHeight="1" x14ac:dyDescent="0.2">
      <c r="A61" s="221" t="s">
        <v>364</v>
      </c>
      <c r="B61" s="221"/>
      <c r="C61" s="221"/>
      <c r="D61" s="221"/>
      <c r="E61" s="221"/>
      <c r="F61" s="221"/>
      <c r="G61" s="12">
        <v>54</v>
      </c>
      <c r="H61" s="48">
        <f>H14+H48+H58+H59</f>
        <v>240367</v>
      </c>
      <c r="I61" s="48">
        <f t="shared" ref="I61:K61" si="1">I14+I48+I58+I59</f>
        <v>240367</v>
      </c>
      <c r="J61" s="48">
        <f t="shared" si="1"/>
        <v>259586</v>
      </c>
      <c r="K61" s="48">
        <f t="shared" si="1"/>
        <v>259586</v>
      </c>
    </row>
    <row r="62" spans="1:11" ht="12.75" customHeight="1" x14ac:dyDescent="0.2">
      <c r="A62" s="221" t="s">
        <v>365</v>
      </c>
      <c r="B62" s="221"/>
      <c r="C62" s="221"/>
      <c r="D62" s="221"/>
      <c r="E62" s="221"/>
      <c r="F62" s="221"/>
      <c r="G62" s="12">
        <v>55</v>
      </c>
      <c r="H62" s="48">
        <f>H60-H61</f>
        <v>-233840</v>
      </c>
      <c r="I62" s="48">
        <f t="shared" ref="I62:K62" si="2">I60-I61</f>
        <v>-233840</v>
      </c>
      <c r="J62" s="48">
        <f t="shared" si="2"/>
        <v>-250879</v>
      </c>
      <c r="K62" s="48">
        <f t="shared" si="2"/>
        <v>-250879</v>
      </c>
    </row>
    <row r="63" spans="1:11" ht="12.75" customHeight="1" x14ac:dyDescent="0.2">
      <c r="A63" s="222" t="s">
        <v>366</v>
      </c>
      <c r="B63" s="222"/>
      <c r="C63" s="222"/>
      <c r="D63" s="222"/>
      <c r="E63" s="222"/>
      <c r="F63" s="222"/>
      <c r="G63" s="12">
        <v>56</v>
      </c>
      <c r="H63" s="48">
        <f>+IF((H60-H61)&gt;0,(H60-H61),0)</f>
        <v>0</v>
      </c>
      <c r="I63" s="48">
        <f t="shared" ref="I63:K63" si="3">+IF((I60-I61)&gt;0,(I60-I61),0)</f>
        <v>0</v>
      </c>
      <c r="J63" s="48">
        <f t="shared" si="3"/>
        <v>0</v>
      </c>
      <c r="K63" s="48">
        <f t="shared" si="3"/>
        <v>0</v>
      </c>
    </row>
    <row r="64" spans="1:11" ht="12.75" customHeight="1" x14ac:dyDescent="0.2">
      <c r="A64" s="222" t="s">
        <v>367</v>
      </c>
      <c r="B64" s="222"/>
      <c r="C64" s="222"/>
      <c r="D64" s="222"/>
      <c r="E64" s="222"/>
      <c r="F64" s="222"/>
      <c r="G64" s="12">
        <v>57</v>
      </c>
      <c r="H64" s="48">
        <f>+IF((H60-H61)&lt;0,(H60-H61),0)</f>
        <v>-233840</v>
      </c>
      <c r="I64" s="48">
        <f t="shared" ref="I64:K64" si="4">+IF((I60-I61)&lt;0,(I60-I61),0)</f>
        <v>-233840</v>
      </c>
      <c r="J64" s="48">
        <f t="shared" si="4"/>
        <v>-250879</v>
      </c>
      <c r="K64" s="48">
        <f t="shared" si="4"/>
        <v>-250879</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368</v>
      </c>
      <c r="B66" s="221"/>
      <c r="C66" s="221"/>
      <c r="D66" s="221"/>
      <c r="E66" s="221"/>
      <c r="F66" s="221"/>
      <c r="G66" s="12">
        <v>59</v>
      </c>
      <c r="H66" s="48">
        <f>H62-H65</f>
        <v>-233840</v>
      </c>
      <c r="I66" s="48">
        <f t="shared" ref="I66:K66" si="5">I62-I65</f>
        <v>-233840</v>
      </c>
      <c r="J66" s="48">
        <f t="shared" si="5"/>
        <v>-250879</v>
      </c>
      <c r="K66" s="48">
        <f t="shared" si="5"/>
        <v>-250879</v>
      </c>
    </row>
    <row r="67" spans="1:11" ht="12.75" customHeight="1" x14ac:dyDescent="0.2">
      <c r="A67" s="222" t="s">
        <v>369</v>
      </c>
      <c r="B67" s="222"/>
      <c r="C67" s="222"/>
      <c r="D67" s="222"/>
      <c r="E67" s="222"/>
      <c r="F67" s="222"/>
      <c r="G67" s="12">
        <v>60</v>
      </c>
      <c r="H67" s="48">
        <f>+IF((H62-H65)&gt;0,(H62-H65),0)</f>
        <v>0</v>
      </c>
      <c r="I67" s="48">
        <f t="shared" ref="I67:K67" si="6">+IF((I62-I65)&gt;0,(I62-I65),0)</f>
        <v>0</v>
      </c>
      <c r="J67" s="48">
        <f t="shared" si="6"/>
        <v>0</v>
      </c>
      <c r="K67" s="48">
        <f t="shared" si="6"/>
        <v>0</v>
      </c>
    </row>
    <row r="68" spans="1:11" ht="12.75" customHeight="1" x14ac:dyDescent="0.2">
      <c r="A68" s="222" t="s">
        <v>370</v>
      </c>
      <c r="B68" s="222"/>
      <c r="C68" s="222"/>
      <c r="D68" s="222"/>
      <c r="E68" s="222"/>
      <c r="F68" s="222"/>
      <c r="G68" s="12">
        <v>61</v>
      </c>
      <c r="H68" s="48">
        <f>+IF((H62-H65)&lt;0,(H62-H65),0)</f>
        <v>-233840</v>
      </c>
      <c r="I68" s="48">
        <f t="shared" ref="I68:K68" si="7">+IF((I62-I65)&lt;0,(I62-I65),0)</f>
        <v>-233840</v>
      </c>
      <c r="J68" s="48">
        <f t="shared" si="7"/>
        <v>-250879</v>
      </c>
      <c r="K68" s="48">
        <f t="shared" si="7"/>
        <v>-250879</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0</v>
      </c>
      <c r="I89" s="52">
        <v>0</v>
      </c>
      <c r="J89" s="52">
        <v>0</v>
      </c>
      <c r="K89" s="52">
        <v>0</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0</v>
      </c>
      <c r="I109" s="51">
        <f>I89+I108</f>
        <v>0</v>
      </c>
      <c r="J109" s="51">
        <f t="shared" ref="J109:K109" si="12">J89+J108</f>
        <v>0</v>
      </c>
      <c r="K109" s="51">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99" fitToHeight="0" orientation="landscape" r:id="rId1"/>
  <headerFooter alignWithMargins="0"/>
  <rowBreaks count="2" manualBreakCount="2">
    <brk id="65" max="16383" man="1"/>
    <brk id="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9" zoomScale="85" zoomScaleNormal="100" zoomScaleSheetLayoutView="85" workbookViewId="0">
      <selection activeCell="I21" sqref="I2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463</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464</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-233840</v>
      </c>
      <c r="I8" s="64">
        <v>-250879</v>
      </c>
    </row>
    <row r="9" spans="1:9" ht="12.75" customHeight="1" x14ac:dyDescent="0.2">
      <c r="A9" s="245" t="s">
        <v>171</v>
      </c>
      <c r="B9" s="245"/>
      <c r="C9" s="245"/>
      <c r="D9" s="245"/>
      <c r="E9" s="245"/>
      <c r="F9" s="245"/>
      <c r="G9" s="65">
        <v>2</v>
      </c>
      <c r="H9" s="66">
        <f>H10+H11+H12+H13+H14+H15+H16+H17</f>
        <v>33044</v>
      </c>
      <c r="I9" s="66">
        <f>I10+I11+I12+I13+I14+I15+I16+I17</f>
        <v>36564</v>
      </c>
    </row>
    <row r="10" spans="1:9" ht="12.75" customHeight="1" x14ac:dyDescent="0.2">
      <c r="A10" s="224" t="s">
        <v>172</v>
      </c>
      <c r="B10" s="224"/>
      <c r="C10" s="224"/>
      <c r="D10" s="224"/>
      <c r="E10" s="224"/>
      <c r="F10" s="224"/>
      <c r="G10" s="63">
        <v>3</v>
      </c>
      <c r="H10" s="64">
        <v>33044</v>
      </c>
      <c r="I10" s="64">
        <v>36564</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0</v>
      </c>
      <c r="I14" s="64">
        <v>0</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-200796</v>
      </c>
      <c r="I18" s="66">
        <f>I8+I9</f>
        <v>-214315</v>
      </c>
    </row>
    <row r="19" spans="1:9" ht="12.75" customHeight="1" x14ac:dyDescent="0.2">
      <c r="A19" s="245" t="s">
        <v>180</v>
      </c>
      <c r="B19" s="245"/>
      <c r="C19" s="245"/>
      <c r="D19" s="245"/>
      <c r="E19" s="245"/>
      <c r="F19" s="245"/>
      <c r="G19" s="65">
        <v>12</v>
      </c>
      <c r="H19" s="66">
        <f>H20+H21+H22+H23</f>
        <v>18707</v>
      </c>
      <c r="I19" s="66">
        <f>I20+I21+I22+I23</f>
        <v>-151005</v>
      </c>
    </row>
    <row r="20" spans="1:9" ht="12.75" customHeight="1" x14ac:dyDescent="0.2">
      <c r="A20" s="224" t="s">
        <v>181</v>
      </c>
      <c r="B20" s="224"/>
      <c r="C20" s="224"/>
      <c r="D20" s="224"/>
      <c r="E20" s="224"/>
      <c r="F20" s="224"/>
      <c r="G20" s="63">
        <v>13</v>
      </c>
      <c r="H20" s="64">
        <v>11423</v>
      </c>
      <c r="I20" s="64">
        <v>-128988</v>
      </c>
    </row>
    <row r="21" spans="1:9" ht="12.75" customHeight="1" x14ac:dyDescent="0.2">
      <c r="A21" s="224" t="s">
        <v>182</v>
      </c>
      <c r="B21" s="224"/>
      <c r="C21" s="224"/>
      <c r="D21" s="224"/>
      <c r="E21" s="224"/>
      <c r="F21" s="224"/>
      <c r="G21" s="63">
        <v>14</v>
      </c>
      <c r="H21" s="64">
        <v>10928</v>
      </c>
      <c r="I21" s="64">
        <v>-21140</v>
      </c>
    </row>
    <row r="22" spans="1:9" ht="12.75" customHeight="1" x14ac:dyDescent="0.2">
      <c r="A22" s="224" t="s">
        <v>183</v>
      </c>
      <c r="B22" s="224"/>
      <c r="C22" s="224"/>
      <c r="D22" s="224"/>
      <c r="E22" s="224"/>
      <c r="F22" s="224"/>
      <c r="G22" s="63">
        <v>15</v>
      </c>
      <c r="H22" s="64">
        <v>-3644</v>
      </c>
      <c r="I22" s="64">
        <v>-877</v>
      </c>
    </row>
    <row r="23" spans="1:9" ht="12.75" customHeight="1" x14ac:dyDescent="0.2">
      <c r="A23" s="224" t="s">
        <v>184</v>
      </c>
      <c r="B23" s="224"/>
      <c r="C23" s="224"/>
      <c r="D23" s="224"/>
      <c r="E23" s="224"/>
      <c r="F23" s="224"/>
      <c r="G23" s="63">
        <v>16</v>
      </c>
      <c r="H23" s="64">
        <v>0</v>
      </c>
      <c r="I23" s="64">
        <v>0</v>
      </c>
    </row>
    <row r="24" spans="1:9" ht="12.75" customHeight="1" x14ac:dyDescent="0.2">
      <c r="A24" s="241" t="s">
        <v>185</v>
      </c>
      <c r="B24" s="241"/>
      <c r="C24" s="241"/>
      <c r="D24" s="241"/>
      <c r="E24" s="241"/>
      <c r="F24" s="241"/>
      <c r="G24" s="65">
        <v>17</v>
      </c>
      <c r="H24" s="66">
        <f>H18+H19</f>
        <v>-182089</v>
      </c>
      <c r="I24" s="66">
        <f>I18+I19</f>
        <v>-365320</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-182089</v>
      </c>
      <c r="I27" s="66">
        <f>I24+I25+I26</f>
        <v>-365320</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0</v>
      </c>
      <c r="I36" s="67">
        <v>-237645</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0</v>
      </c>
      <c r="I41" s="68">
        <f>I36+I37+I38+I39+I40</f>
        <v>-237645</v>
      </c>
    </row>
    <row r="42" spans="1:9" ht="29.45" customHeight="1" x14ac:dyDescent="0.2">
      <c r="A42" s="242" t="s">
        <v>203</v>
      </c>
      <c r="B42" s="242"/>
      <c r="C42" s="242"/>
      <c r="D42" s="242"/>
      <c r="E42" s="242"/>
      <c r="F42" s="242"/>
      <c r="G42" s="65">
        <v>34</v>
      </c>
      <c r="H42" s="68">
        <f>H35+H41</f>
        <v>0</v>
      </c>
      <c r="I42" s="68">
        <f>I35+I41</f>
        <v>-237645</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0</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0</v>
      </c>
      <c r="I54" s="68">
        <f>I49+I50+I51+I52+I53</f>
        <v>0</v>
      </c>
    </row>
    <row r="55" spans="1:9" ht="29.45" customHeight="1" x14ac:dyDescent="0.2">
      <c r="A55" s="242" t="s">
        <v>215</v>
      </c>
      <c r="B55" s="242"/>
      <c r="C55" s="242"/>
      <c r="D55" s="242"/>
      <c r="E55" s="242"/>
      <c r="F55" s="242"/>
      <c r="G55" s="65">
        <v>46</v>
      </c>
      <c r="H55" s="68">
        <f>H48+H54</f>
        <v>0</v>
      </c>
      <c r="I55" s="68">
        <f>I48+I54</f>
        <v>0</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-182089</v>
      </c>
      <c r="I57" s="68">
        <f>I27+I42+I55+I56</f>
        <v>-602965</v>
      </c>
    </row>
    <row r="58" spans="1:9" x14ac:dyDescent="0.2">
      <c r="A58" s="244" t="s">
        <v>218</v>
      </c>
      <c r="B58" s="244"/>
      <c r="C58" s="244"/>
      <c r="D58" s="244"/>
      <c r="E58" s="244"/>
      <c r="F58" s="244"/>
      <c r="G58" s="63">
        <v>49</v>
      </c>
      <c r="H58" s="67">
        <v>443452</v>
      </c>
      <c r="I58" s="67">
        <v>2098070</v>
      </c>
    </row>
    <row r="59" spans="1:9" ht="31.15" customHeight="1" x14ac:dyDescent="0.2">
      <c r="A59" s="242" t="s">
        <v>219</v>
      </c>
      <c r="B59" s="242"/>
      <c r="C59" s="242"/>
      <c r="D59" s="242"/>
      <c r="E59" s="242"/>
      <c r="F59" s="242"/>
      <c r="G59" s="65">
        <v>50</v>
      </c>
      <c r="H59" s="68">
        <f>H57+H58</f>
        <v>261363</v>
      </c>
      <c r="I59" s="68">
        <f>I57+I58</f>
        <v>1495105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X59" sqref="X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45016</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5988342</v>
      </c>
      <c r="I7" s="33">
        <v>0</v>
      </c>
      <c r="J7" s="33">
        <v>0</v>
      </c>
      <c r="K7" s="33">
        <v>0</v>
      </c>
      <c r="L7" s="33">
        <v>0</v>
      </c>
      <c r="M7" s="33">
        <v>0</v>
      </c>
      <c r="N7" s="33">
        <v>152</v>
      </c>
      <c r="O7" s="33">
        <v>0</v>
      </c>
      <c r="P7" s="33">
        <v>0</v>
      </c>
      <c r="Q7" s="33">
        <v>0</v>
      </c>
      <c r="R7" s="33">
        <v>0</v>
      </c>
      <c r="S7" s="33">
        <v>0</v>
      </c>
      <c r="T7" s="33">
        <v>0</v>
      </c>
      <c r="U7" s="33">
        <v>-1320570</v>
      </c>
      <c r="V7" s="33">
        <v>-233840</v>
      </c>
      <c r="W7" s="34">
        <f>H7+I7+J7+K7-L7+M7+N7+O7+P7+Q7+R7+U7+V7+S7+T7</f>
        <v>4434084</v>
      </c>
      <c r="X7" s="33">
        <v>0</v>
      </c>
      <c r="Y7" s="34">
        <f>W7+X7</f>
        <v>4434084</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5988342</v>
      </c>
      <c r="I10" s="34">
        <f t="shared" ref="I10:Y10" si="2">I7+I8+I9</f>
        <v>0</v>
      </c>
      <c r="J10" s="34">
        <f t="shared" si="2"/>
        <v>0</v>
      </c>
      <c r="K10" s="34">
        <f>K7+K8+K9</f>
        <v>0</v>
      </c>
      <c r="L10" s="34">
        <f t="shared" si="2"/>
        <v>0</v>
      </c>
      <c r="M10" s="34">
        <f t="shared" si="2"/>
        <v>0</v>
      </c>
      <c r="N10" s="34">
        <f t="shared" si="2"/>
        <v>152</v>
      </c>
      <c r="O10" s="34">
        <f t="shared" si="2"/>
        <v>0</v>
      </c>
      <c r="P10" s="34">
        <f t="shared" si="2"/>
        <v>0</v>
      </c>
      <c r="Q10" s="34">
        <f t="shared" si="2"/>
        <v>0</v>
      </c>
      <c r="R10" s="34">
        <f t="shared" si="2"/>
        <v>0</v>
      </c>
      <c r="S10" s="34">
        <f t="shared" si="2"/>
        <v>0</v>
      </c>
      <c r="T10" s="34">
        <f t="shared" si="2"/>
        <v>0</v>
      </c>
      <c r="U10" s="34">
        <f t="shared" si="2"/>
        <v>-1320570</v>
      </c>
      <c r="V10" s="34">
        <f t="shared" si="2"/>
        <v>-233840</v>
      </c>
      <c r="W10" s="34">
        <f t="shared" si="2"/>
        <v>4434084</v>
      </c>
      <c r="X10" s="34">
        <f t="shared" si="2"/>
        <v>0</v>
      </c>
      <c r="Y10" s="34">
        <f t="shared" si="2"/>
        <v>4434084</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15500000</v>
      </c>
      <c r="I25" s="33">
        <v>0</v>
      </c>
      <c r="J25" s="33">
        <v>0</v>
      </c>
      <c r="K25" s="33">
        <v>0</v>
      </c>
      <c r="L25" s="33">
        <v>0</v>
      </c>
      <c r="M25" s="33">
        <v>0</v>
      </c>
      <c r="N25" s="33">
        <v>0</v>
      </c>
      <c r="O25" s="33">
        <v>0</v>
      </c>
      <c r="P25" s="33">
        <v>0</v>
      </c>
      <c r="Q25" s="33">
        <v>0</v>
      </c>
      <c r="R25" s="33">
        <v>0</v>
      </c>
      <c r="S25" s="33">
        <v>0</v>
      </c>
      <c r="T25" s="33">
        <v>0</v>
      </c>
      <c r="U25" s="33">
        <v>0</v>
      </c>
      <c r="V25" s="33">
        <v>0</v>
      </c>
      <c r="W25" s="34">
        <f t="shared" si="3"/>
        <v>15500000</v>
      </c>
      <c r="X25" s="33">
        <v>0</v>
      </c>
      <c r="Y25" s="34">
        <f t="shared" si="4"/>
        <v>15500000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21488342</v>
      </c>
      <c r="I30" s="36">
        <f t="shared" ref="I30:Y30" si="5">SUM(I10:I29)</f>
        <v>0</v>
      </c>
      <c r="J30" s="36">
        <f t="shared" si="5"/>
        <v>0</v>
      </c>
      <c r="K30" s="36">
        <f t="shared" si="5"/>
        <v>0</v>
      </c>
      <c r="L30" s="36">
        <f t="shared" si="5"/>
        <v>0</v>
      </c>
      <c r="M30" s="36">
        <f t="shared" si="5"/>
        <v>0</v>
      </c>
      <c r="N30" s="36">
        <f t="shared" si="5"/>
        <v>152</v>
      </c>
      <c r="O30" s="36">
        <f t="shared" si="5"/>
        <v>0</v>
      </c>
      <c r="P30" s="36">
        <f t="shared" si="5"/>
        <v>0</v>
      </c>
      <c r="Q30" s="36">
        <f t="shared" si="5"/>
        <v>0</v>
      </c>
      <c r="R30" s="36">
        <f t="shared" si="5"/>
        <v>0</v>
      </c>
      <c r="S30" s="36">
        <f t="shared" si="5"/>
        <v>0</v>
      </c>
      <c r="T30" s="36">
        <f t="shared" si="5"/>
        <v>0</v>
      </c>
      <c r="U30" s="36">
        <f t="shared" si="5"/>
        <v>-1320570</v>
      </c>
      <c r="V30" s="36">
        <f t="shared" si="5"/>
        <v>-233840</v>
      </c>
      <c r="W30" s="36">
        <f t="shared" si="5"/>
        <v>19934084</v>
      </c>
      <c r="X30" s="36">
        <f t="shared" si="5"/>
        <v>0</v>
      </c>
      <c r="Y30" s="36">
        <f t="shared" si="5"/>
        <v>19934084</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
      <c r="A34" s="276" t="s">
        <v>429</v>
      </c>
      <c r="B34" s="276"/>
      <c r="C34" s="276"/>
      <c r="D34" s="276"/>
      <c r="E34" s="276"/>
      <c r="F34" s="276"/>
      <c r="G34" s="8">
        <v>27</v>
      </c>
      <c r="H34" s="36">
        <f>SUM(H21:H29)</f>
        <v>15500000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15500000</v>
      </c>
      <c r="X34" s="36">
        <f t="shared" si="10"/>
        <v>0</v>
      </c>
      <c r="Y34" s="36">
        <f t="shared" si="10"/>
        <v>15500000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8045545</v>
      </c>
      <c r="I36" s="33">
        <v>0</v>
      </c>
      <c r="J36" s="33">
        <v>0</v>
      </c>
      <c r="K36" s="33">
        <v>0</v>
      </c>
      <c r="L36" s="33">
        <v>0</v>
      </c>
      <c r="M36" s="33">
        <v>0</v>
      </c>
      <c r="N36" s="33">
        <v>152</v>
      </c>
      <c r="O36" s="33">
        <v>0</v>
      </c>
      <c r="P36" s="33">
        <v>0</v>
      </c>
      <c r="Q36" s="33">
        <v>0</v>
      </c>
      <c r="R36" s="33">
        <v>0</v>
      </c>
      <c r="S36" s="33">
        <v>0</v>
      </c>
      <c r="T36" s="33">
        <v>0</v>
      </c>
      <c r="U36" s="33">
        <v>-1596038</v>
      </c>
      <c r="V36" s="33">
        <v>-250879</v>
      </c>
      <c r="W36" s="37">
        <f>H36+I36+J36+K36-L36+M36+N36+O36+P36+Q36+R36+U36+V36+S36+T36</f>
        <v>6198780</v>
      </c>
      <c r="X36" s="33">
        <v>0</v>
      </c>
      <c r="Y36" s="37">
        <f t="shared" ref="Y36:Y38" si="12">W36+X36</f>
        <v>6198780</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8045545</v>
      </c>
      <c r="I39" s="34">
        <f t="shared" ref="I39:Y39" si="14">I36+I37+I38</f>
        <v>0</v>
      </c>
      <c r="J39" s="34">
        <f t="shared" si="14"/>
        <v>0</v>
      </c>
      <c r="K39" s="34">
        <f t="shared" si="14"/>
        <v>0</v>
      </c>
      <c r="L39" s="34">
        <f t="shared" si="14"/>
        <v>0</v>
      </c>
      <c r="M39" s="34">
        <f t="shared" si="14"/>
        <v>0</v>
      </c>
      <c r="N39" s="34">
        <f t="shared" si="14"/>
        <v>152</v>
      </c>
      <c r="O39" s="34">
        <f t="shared" si="14"/>
        <v>0</v>
      </c>
      <c r="P39" s="34">
        <f t="shared" si="14"/>
        <v>0</v>
      </c>
      <c r="Q39" s="34">
        <f t="shared" si="14"/>
        <v>0</v>
      </c>
      <c r="R39" s="34">
        <f t="shared" si="14"/>
        <v>0</v>
      </c>
      <c r="S39" s="34">
        <f t="shared" si="14"/>
        <v>0</v>
      </c>
      <c r="T39" s="34">
        <f t="shared" si="14"/>
        <v>0</v>
      </c>
      <c r="U39" s="34">
        <f t="shared" si="14"/>
        <v>-1596038</v>
      </c>
      <c r="V39" s="34">
        <f t="shared" si="14"/>
        <v>-250879</v>
      </c>
      <c r="W39" s="34">
        <f t="shared" si="14"/>
        <v>6198780</v>
      </c>
      <c r="X39" s="34">
        <f t="shared" si="14"/>
        <v>0</v>
      </c>
      <c r="Y39" s="34">
        <f t="shared" si="14"/>
        <v>6198780</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8045545</v>
      </c>
      <c r="I59" s="36">
        <f t="shared" ref="I59:Y59" si="17">SUM(I39:I58)</f>
        <v>0</v>
      </c>
      <c r="J59" s="36">
        <f t="shared" si="17"/>
        <v>0</v>
      </c>
      <c r="K59" s="36">
        <f t="shared" si="17"/>
        <v>0</v>
      </c>
      <c r="L59" s="36">
        <f t="shared" si="17"/>
        <v>0</v>
      </c>
      <c r="M59" s="36">
        <f t="shared" si="17"/>
        <v>0</v>
      </c>
      <c r="N59" s="36">
        <f t="shared" si="17"/>
        <v>152</v>
      </c>
      <c r="O59" s="36">
        <f t="shared" si="17"/>
        <v>0</v>
      </c>
      <c r="P59" s="36">
        <f t="shared" si="17"/>
        <v>0</v>
      </c>
      <c r="Q59" s="36">
        <f t="shared" si="17"/>
        <v>0</v>
      </c>
      <c r="R59" s="36">
        <f t="shared" si="17"/>
        <v>0</v>
      </c>
      <c r="S59" s="36">
        <f t="shared" si="17"/>
        <v>0</v>
      </c>
      <c r="T59" s="36">
        <f t="shared" si="17"/>
        <v>0</v>
      </c>
      <c r="U59" s="36">
        <f t="shared" si="17"/>
        <v>-1596038</v>
      </c>
      <c r="V59" s="36">
        <f t="shared" si="17"/>
        <v>-250879</v>
      </c>
      <c r="W59" s="36">
        <f t="shared" si="17"/>
        <v>6198780</v>
      </c>
      <c r="X59" s="36">
        <f t="shared" si="17"/>
        <v>0</v>
      </c>
      <c r="Y59" s="36">
        <f t="shared" si="17"/>
        <v>6198780</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0</v>
      </c>
      <c r="W62" s="37">
        <f t="shared" si="20"/>
        <v>0</v>
      </c>
      <c r="X62" s="37">
        <f t="shared" si="20"/>
        <v>0</v>
      </c>
      <c r="Y62" s="37">
        <f t="shared" si="20"/>
        <v>0</v>
      </c>
    </row>
    <row r="63" spans="1:25" ht="29.25" customHeight="1" x14ac:dyDescent="0.2">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66" workbookViewId="0">
      <selection sqref="A1:I40"/>
    </sheetView>
  </sheetViews>
  <sheetFormatPr defaultRowHeight="12.75" x14ac:dyDescent="0.2"/>
  <cols>
    <col min="9" max="9" width="95" customWidth="1"/>
  </cols>
  <sheetData>
    <row r="1" spans="1:9" x14ac:dyDescent="0.2">
      <c r="A1" s="302" t="s">
        <v>465</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2023-04-26T11:48:07Z</cp:lastPrinted>
  <dcterms:created xsi:type="dcterms:W3CDTF">2008-10-17T11:51:54Z</dcterms:created>
  <dcterms:modified xsi:type="dcterms:W3CDTF">2023-04-27T13:02:18Z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