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
    </mc:Choice>
  </mc:AlternateContent>
  <xr:revisionPtr revIDLastSave="711" documentId="8_{9FC41E12-7165-40A3-8ADC-89AFD4CF88C7}" xr6:coauthVersionLast="46" xr6:coauthVersionMax="46" xr10:uidLastSave="{AA5063C9-63AA-4417-A460-9720DB9DB349}"/>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<sst xmlns="http://schemas.openxmlformats.org/spreadsheetml/2006/main" count="512" uniqueCount="449">
  <si>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</si>
  <si>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</si>
  <si>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</si>
  <si>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</si>
  <si>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</si>
  <si>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</si>
  <si>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</si>
  <si>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</si>
  <si>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</si>
  <si>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</si>
  <si>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</si>
  <si>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</si>
  <si>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</si>
  <si>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</si>
  <si>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</si>
  <si>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</si>
  <si>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</si>
  <si>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</si>
  <si>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</si>
  <si>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</si>
  <si>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</si>
  <si>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</si>
  <si>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</si>
  <si>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</si>
  <si>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</si>
  <si>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</si>
  <si>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</si>
  <si>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</si>
  <si>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</si>
  <si>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</si>
  <si>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</si>
  <si>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</si>
  <si>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</si>
  <si>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</si>
  <si>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</si>
  <si>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</si>
  <si>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</si>
  <si>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</si>
  <si>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</si>
  <si>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</si>
  <si>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</si>
  <si>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</si>
  <si>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</si>
  <si>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</si>
  <si>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</si>
  <si>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</si>
  <si>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</si>
  <si>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</si>
  <si>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</si>
  <si>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</si>
  <si>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</si>
  <si>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</si>
  <si>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</si>
  <si>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</si>
  <si>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</si>
  <si>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</si>
  <si>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</si>
  <si>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</si>
  <si>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</si>
  <si>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</si>
  <si>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</si>
  <si>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</si>
  <si>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</si>
  <si>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</si>
  <si>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</si>
  <si>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</si>
  <si>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</si>
  <si>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</si>
  <si>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</si>
  <si>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</si>
  <si>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</si>
  <si>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</si>
  <si>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</si>
  <si>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</si>
  <si>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</si>
  <si>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</si>
  <si>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</si>
  <si>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</si>
  <si>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</si>
  <si>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</si>
  <si>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</si>
  <si>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</si>
  <si>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</si>
  <si>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</si>
  <si>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</si>
  <si>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</si>
  <si>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</si>
  <si>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</si>
  <si>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</si>
  <si>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</si>
  <si>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</si>
  <si>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</si>
  <si>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</si>
  <si>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</si>
  <si>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</si>
  <si>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</si>
  <si>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</si>
  <si>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</si>
  <si>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</si>
  <si>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</si>
  <si>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</si>
  <si>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</si>
  <si>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</si>
  <si>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</si>
  <si>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</si>
  <si>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</si>
  <si>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</si>
  <si>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</si>
  <si>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</si>
  <si>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</si>
  <si>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</si>
  <si>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</si>
  <si>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</si>
  <si>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</si>
  <si>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</si>
  <si>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</si>
  <si>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</si>
  <si>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</si>
  <si>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</si>
  <si>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</si>
  <si>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</si>
  <si>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</si>
  <si>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</si>
  <si>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</si>
  <si>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</si>
  <si>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</si>
  <si>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</si>
  <si>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</si>
  <si>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</si>
  <si>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</si>
  <si>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</si>
  <si>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</si>
  <si>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</si>
  <si>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</si>
  <si>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</si>
  <si>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</si>
  <si>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</si>
  <si>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</si>
  <si>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</si>
  <si>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</si>
  <si>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</si>
  <si>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</si>
  <si>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</si>
  <si>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</si>
  <si>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</si>
  <si>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</si>
  <si>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</si>
  <si>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</si>
  <si>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</si>
  <si>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</si>
  <si>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</si>
  <si>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</si>
  <si>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</si>
  <si>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</si>
  <si>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</si>
  <si>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</si>
  <si>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</si>
  <si>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</si>
  <si>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</si>
  <si>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</si>
  <si>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</si>
  <si>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</si>
  <si>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</si>
  <si>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</si>
  <si>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</si>
  <si>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</si>
  <si>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</si>
  <si>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</si>
  <si>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</si>
  <si>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</si>
  <si>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</si>
  <si>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</si>
  <si>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</si>
  <si>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</si>
  <si>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</si>
  <si>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</si>
  <si>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</si>
  <si>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</si>
  <si>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</si>
  <si>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</si>
  <si>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</si>
  <si>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</si>
  <si>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</si>
  <si>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</si>
  <si>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</si>
  <si>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</si>
  <si>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</si>
  <si>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</si>
  <si>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</si>
  <si>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</si>
  <si>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</si>
  <si>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</si>
  <si>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</si>
  <si>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</si>
  <si>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</si>
  <si>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</si>
  <si>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</si>
  <si>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</si>
  <si>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</si>
  <si>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</si>
  <si>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</si>
  <si>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</si>
  <si>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</si>
  <si>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</si>
  <si>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</si>
  <si>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</si>
  <si>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</si>
  <si>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</si>
  <si>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</si>
  <si>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</si>
  <si>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</si>
  <si>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</si>
  <si>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</si>
  <si>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</si>
  <si>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</si>
  <si>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</si>
  <si>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</si>
  <si>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</si>
  <si>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</si>
  <si>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</si>
  <si>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</si>
  <si>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</si>
  <si>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</si>
  <si>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</si>
  <si>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</si>
  <si>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</si>
  <si>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</si>
  <si>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</si>
  <si>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</si>
  <si>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</si>
  <si>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</si>
  <si>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</si>
  <si>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</si>
  <si>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</si>
  <si>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</si>
  <si>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</si>
  <si>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</si>
  <si>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</si>
  <si>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</si>
  <si>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</si>
  <si>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</si>
  <si>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</si>
  <si>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</si>
  <si>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</si>
  <si>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</si>
  <si>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</si>
  <si>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</si>
  <si>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</si>
  <si>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</si>
  <si>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</si>
  <si>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</si>
  <si>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</si>
  <si>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</si>
  <si>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</si>
  <si>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</si>
  <si>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</si>
  <si>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</si>
  <si>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</si>
  <si>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</si>
  <si>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</si>
  <si>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</si>
  <si>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</si>
  <si>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</si>
  <si>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</si>
  <si>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</si>
  <si>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</si>
  <si>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</si>
  <si>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</si>
  <si>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</si>
  <si>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</si>
  <si>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</si>
  <si>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</si>
  <si>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</si>
  <si>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</si>
  <si>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</si>
  <si>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</si>
  <si>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</si>
  <si>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</si>
  <si>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</si>
  <si>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</si>
  <si>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</si>
  <si>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</si>
  <si>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</si>
  <si>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</si>
  <si>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</si>
  <si>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</si>
  <si>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</si>
  <si>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</si>
  <si>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</si>
  <si>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</si>
  <si>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</si>
  <si>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</si>
  <si>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</si>
  <si>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</si>
  <si>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</si>
  <si>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</si>
  <si>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</si>
  <si>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</si>
  <si>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</si>
  <si>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</si>
  <si>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</si>
  <si>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</si>
  <si>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</si>
  <si>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</si>
  <si>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</si>
  <si>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</si>
  <si>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</si>
  <si>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</si>
  <si>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</si>
  <si>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</si>
  <si>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</si>
  <si>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</si>
  <si>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</si>
  <si>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</si>
  <si>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</si>
  <si>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</si>
  <si>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</si>
  <si>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</si>
  <si>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</si>
  <si>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</si>
  <si>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</si>
  <si>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</si>
  <si>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</si>
  <si>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</si>
  <si>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</si>
  <si>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</si>
  <si>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</si>
  <si>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</si>
  <si>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</si>
  <si>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</si>
  <si>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</si>
  <si>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</si>
  <si>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</si>
  <si>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</si>
  <si>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</si>
  <si>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</si>
  <si>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</si>
  <si>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</si>
  <si>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</si>
  <si>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</si>
  <si>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</si>
  <si>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</si>
  <si>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</si>
  <si>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</si>
  <si>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</si>
  <si>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</si>
  <si>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</si>
  <si>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</si>
  <si>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</si>
  <si>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</si>
  <si>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</si>
  <si>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</si>
  <si>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</si>
  <si>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</si>
  <si>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</si>
  <si>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</si>
  <si>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</si>
  <si>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</si>
  <si>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</si>
  <si>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</si>
  <si>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</si>
  <si>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</si>
  <si>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</si>
  <si>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</si>
  <si>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</si>
  <si>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</si>
  <si>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</si>
  <si>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</si>
  <si>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</si>
  <si>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</si>
  <si>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</si>
  <si>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</si>
  <si>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</si>
  <si>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</si>
  <si>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</si>
  <si>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</si>
  <si>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</si>
  <si>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</si>
  <si>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</si>
  <si>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</si>
  <si>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</si>
  <si>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</si>
  <si>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</si>
  <si>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</si>
  <si>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</si>
  <si>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</si>
  <si>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</si>
  <si>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</si>
  <si>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</si>
  <si>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</si>
  <si>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</si>
  <si>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</si>
  <si>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</si>
  <si>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</si>
  <si>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</si>
  <si>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</si>
  <si>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</si>
  <si>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</si>
  <si>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</si>
  <si>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</si>
  <si>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</si>
  <si>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</si>
  <si>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</si>
  <si>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</si>
  <si>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</si>
  <si>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</si>
  <si>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</si>
  <si>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</si>
  <si>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</si>
  <si>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</si>
  <si>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</si>
  <si>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</si>
  <si>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</si>
  <si>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</si>
  <si>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</si>
  <si>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</si>
  <si>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</si>
  <si>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</si>
  <si>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</si>
  <si>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</si>
  <si>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</si>
  <si>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</si>
  <si>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</si>
  <si>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</si>
  <si>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</si>
  <si>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</si>
  <si>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</si>
  <si>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</si>
  <si>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3040062</t>
  </si>
  <si>
    <t>55505367731</t>
  </si>
  <si>
    <t>VIS d.d.</t>
  </si>
  <si>
    <t>Šetalište Apolonija Zanelle 5</t>
  </si>
  <si>
    <t>Vis</t>
  </si>
  <si>
    <t>060014618</t>
  </si>
  <si>
    <t>Republika Hrvatska</t>
  </si>
  <si>
    <t>747800K0J6LBQSLNF688</t>
  </si>
  <si>
    <t>1928</t>
  </si>
  <si>
    <t>tanja.lastre@vis-hoteli.hr</t>
  </si>
  <si>
    <t>www.vis-hoteli.hr</t>
  </si>
  <si>
    <t>Kpmg Croatia d.o.o.</t>
  </si>
  <si>
    <t>Igor Gošek</t>
  </si>
  <si>
    <t>Tanja Laštre</t>
  </si>
  <si>
    <t>021713095</t>
  </si>
  <si>
    <t>tanja-lastre@vis-hoteli.hr</t>
  </si>
  <si>
    <t xml:space="preserve">stanje na dan 31.12.2020 </t>
  </si>
  <si>
    <t>u razdoblju 01.01.2020 do 31.12.2020</t>
  </si>
  <si>
    <t xml:space="preserve">BILJEŠKE UZ FINANCIJSKE IZVJEŠTAJE - GFI
Naziv izdavatelja:   Vis d.d.______________________________________________
OIB:   55505367731________________________________________________________
Izvještajno razdoblje: 01.01-31.12.2020_____________________________________________
Bilješke uz financijske izvještaje nalaze se u PDF formatu Godišnjeg izvješća društva za godinu koja je završila 31.12.2020. </t>
  </si>
  <si>
    <t>Obveznik: ____________________________________________________________________</t>
  </si>
  <si>
    <t>Obveznik: Vis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</si>
</sst>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E7" sqref="E7"/>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428</v>
      </c>
      <c r="D10" s="151"/>
      <c r="E10" s="84"/>
      <c r="F10" s="173" t="s">
        <v>411</v>
      </c>
      <c r="G10" s="174"/>
      <c r="H10" s="132" t="s">
        <v>434</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433</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429</v>
      </c>
      <c r="D14" s="151"/>
      <c r="E14" s="155"/>
      <c r="F14" s="140"/>
      <c r="G14" s="98" t="s">
        <v>412</v>
      </c>
      <c r="H14" s="132" t="s">
        <v>435</v>
      </c>
      <c r="I14" s="133"/>
      <c r="J14" s="95"/>
    </row>
    <row r="15" spans="1:10" ht="14.45" customHeight="1" x14ac:dyDescent="0.2">
      <c r="A15" s="84"/>
      <c r="B15" s="85"/>
      <c r="C15" s="82"/>
      <c r="D15" s="82"/>
      <c r="E15" s="120"/>
      <c r="F15" s="120"/>
      <c r="G15" s="120"/>
      <c r="H15" s="120"/>
      <c r="I15" s="82"/>
      <c r="J15" s="35"/>
    </row>
    <row r="16" spans="1:10" ht="13.15" customHeight="1" x14ac:dyDescent="0.2">
      <c r="A16" s="122" t="s">
        <v>413</v>
      </c>
      <c r="B16" s="149"/>
      <c r="C16" s="150" t="s">
        <v>436</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430</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21480</v>
      </c>
      <c r="D20" s="133"/>
      <c r="E20" s="120"/>
      <c r="F20" s="120"/>
      <c r="G20" s="124" t="s">
        <v>432</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431</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437</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438</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30</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45" customHeight="1" x14ac:dyDescent="0.2">
      <c r="A49" s="122" t="s">
        <v>400</v>
      </c>
      <c r="B49" s="123"/>
      <c r="C49" s="132" t="s">
        <v>421</v>
      </c>
      <c r="D49" s="133"/>
      <c r="E49" s="130" t="s">
        <v>422</v>
      </c>
      <c r="F49" s="131"/>
      <c r="G49" s="124"/>
      <c r="H49" s="125"/>
      <c r="I49" s="125"/>
      <c r="J49" s="126"/>
    </row>
    <row r="50" spans="1:10" ht="14.25" x14ac:dyDescent="0.2">
      <c r="A50" s="39"/>
      <c r="B50" s="97"/>
      <c r="C50" s="119"/>
      <c r="D50" s="119"/>
      <c r="E50" s="120"/>
      <c r="F50" s="120"/>
      <c r="G50" s="121" t="s">
        <v>423</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442</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443</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439</v>
      </c>
      <c r="D57" s="176"/>
      <c r="E57" s="176"/>
      <c r="F57" s="176"/>
      <c r="G57" s="176"/>
      <c r="H57" s="176"/>
      <c r="I57" s="176"/>
      <c r="J57" s="177"/>
    </row>
    <row r="58" spans="1:10" ht="14.45" customHeight="1" x14ac:dyDescent="0.2">
      <c r="A58" s="33"/>
      <c r="B58" s="82"/>
      <c r="C58" s="121" t="s">
        <v>425</v>
      </c>
      <c r="D58" s="121"/>
      <c r="E58" s="121"/>
      <c r="F58" s="121"/>
      <c r="G58" s="82"/>
      <c r="H58" s="82"/>
      <c r="I58" s="82"/>
      <c r="J58" s="35"/>
    </row>
    <row r="59" spans="1:10" ht="14.25" x14ac:dyDescent="0.2">
      <c r="A59" s="122" t="s">
        <v>426</v>
      </c>
      <c r="B59" s="123"/>
      <c r="C59" s="175" t="s">
        <v>440</v>
      </c>
      <c r="D59" s="176"/>
      <c r="E59" s="176"/>
      <c r="F59" s="176"/>
      <c r="G59" s="176"/>
      <c r="H59" s="176"/>
      <c r="I59" s="176"/>
      <c r="J59" s="177"/>
    </row>
    <row r="60" spans="1:10" ht="14.45" customHeight="1" x14ac:dyDescent="0.2">
      <c r="A60" s="41"/>
      <c r="B60" s="42"/>
      <c r="C60" s="178" t="s">
        <v>427</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6" sqref="I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444</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448</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37795567</v>
      </c>
      <c r="I9" s="59">
        <f>I10+I17+I27+I38+I43</f>
        <v>37925273</v>
      </c>
    </row>
    <row r="10" spans="1:9" ht="12.75" customHeight="1" x14ac:dyDescent="0.2">
      <c r="A10" s="184" t="s">
        <v>6</v>
      </c>
      <c r="B10" s="185"/>
      <c r="C10" s="185"/>
      <c r="D10" s="185"/>
      <c r="E10" s="185"/>
      <c r="F10" s="186"/>
      <c r="G10" s="17">
        <v>3</v>
      </c>
      <c r="H10" s="59">
        <f>H11+H12+H13+H14+H15+H16</f>
        <v>0</v>
      </c>
      <c r="I10" s="59">
        <f>I11+I12+I13+I14+I15+I16</f>
        <v>129761</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0</v>
      </c>
      <c r="I12" s="58">
        <v>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129761</v>
      </c>
    </row>
    <row r="17" spans="1:9" ht="12.75" customHeight="1" x14ac:dyDescent="0.2">
      <c r="A17" s="184" t="s">
        <v>13</v>
      </c>
      <c r="B17" s="185"/>
      <c r="C17" s="185"/>
      <c r="D17" s="185"/>
      <c r="E17" s="185"/>
      <c r="F17" s="186"/>
      <c r="G17" s="17">
        <v>10</v>
      </c>
      <c r="H17" s="59">
        <f>H18+H19+H20+H21+H22+H23+H24+H25+H26</f>
        <v>37795567</v>
      </c>
      <c r="I17" s="59">
        <f>I18+I19+I20+I21+I22+I23+I24+I25+I26</f>
        <v>37795512</v>
      </c>
    </row>
    <row r="18" spans="1:9" ht="12.75" customHeight="1" x14ac:dyDescent="0.2">
      <c r="A18" s="189" t="s">
        <v>14</v>
      </c>
      <c r="B18" s="190"/>
      <c r="C18" s="190"/>
      <c r="D18" s="190"/>
      <c r="E18" s="190"/>
      <c r="F18" s="191"/>
      <c r="G18" s="16">
        <v>11</v>
      </c>
      <c r="H18" s="58">
        <v>10031794</v>
      </c>
      <c r="I18" s="58">
        <v>10031794</v>
      </c>
    </row>
    <row r="19" spans="1:9" ht="12.75" customHeight="1" x14ac:dyDescent="0.2">
      <c r="A19" s="189" t="s">
        <v>15</v>
      </c>
      <c r="B19" s="190"/>
      <c r="C19" s="190"/>
      <c r="D19" s="190"/>
      <c r="E19" s="190"/>
      <c r="F19" s="191"/>
      <c r="G19" s="16">
        <v>12</v>
      </c>
      <c r="H19" s="58">
        <v>27721089</v>
      </c>
      <c r="I19" s="58">
        <v>26959142</v>
      </c>
    </row>
    <row r="20" spans="1:9" ht="12.75" customHeight="1" x14ac:dyDescent="0.2">
      <c r="A20" s="189" t="s">
        <v>16</v>
      </c>
      <c r="B20" s="190"/>
      <c r="C20" s="190"/>
      <c r="D20" s="190"/>
      <c r="E20" s="190"/>
      <c r="F20" s="191"/>
      <c r="G20" s="16">
        <v>13</v>
      </c>
      <c r="H20" s="58">
        <v>42684</v>
      </c>
      <c r="I20" s="58">
        <v>804576</v>
      </c>
    </row>
    <row r="21" spans="1:9" ht="12.75" customHeight="1" x14ac:dyDescent="0.2">
      <c r="A21" s="189" t="s">
        <v>17</v>
      </c>
      <c r="B21" s="190"/>
      <c r="C21" s="190"/>
      <c r="D21" s="190"/>
      <c r="E21" s="190"/>
      <c r="F21" s="191"/>
      <c r="G21" s="16">
        <v>14</v>
      </c>
      <c r="H21" s="58">
        <v>0</v>
      </c>
      <c r="I21" s="58">
        <v>0</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0</v>
      </c>
      <c r="I24" s="58">
        <v>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0</v>
      </c>
      <c r="I27" s="59">
        <f>SUM(I28:I37)</f>
        <v>0</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7589139</v>
      </c>
      <c r="I44" s="59">
        <f>I45+I53+I60+I70</f>
        <v>3640376</v>
      </c>
    </row>
    <row r="45" spans="1:9" ht="12.75" customHeight="1" x14ac:dyDescent="0.2">
      <c r="A45" s="184" t="s">
        <v>41</v>
      </c>
      <c r="B45" s="185"/>
      <c r="C45" s="185"/>
      <c r="D45" s="185"/>
      <c r="E45" s="185"/>
      <c r="F45" s="186"/>
      <c r="G45" s="17">
        <v>38</v>
      </c>
      <c r="H45" s="59">
        <f>SUM(H46:H52)</f>
        <v>109203</v>
      </c>
      <c r="I45" s="59">
        <f>SUM(I46:I52)</f>
        <v>139646</v>
      </c>
    </row>
    <row r="46" spans="1:9" ht="12.75" customHeight="1" x14ac:dyDescent="0.2">
      <c r="A46" s="189" t="s">
        <v>42</v>
      </c>
      <c r="B46" s="190"/>
      <c r="C46" s="190"/>
      <c r="D46" s="190"/>
      <c r="E46" s="190"/>
      <c r="F46" s="191"/>
      <c r="G46" s="16">
        <v>39</v>
      </c>
      <c r="H46" s="58">
        <v>109203</v>
      </c>
      <c r="I46" s="58">
        <v>139646</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1021678</v>
      </c>
      <c r="I53" s="59">
        <f>SUM(I54:I59)</f>
        <v>893567</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1000916</v>
      </c>
      <c r="I56" s="58">
        <v>256580</v>
      </c>
    </row>
    <row r="57" spans="1:9" ht="12.75" customHeight="1" x14ac:dyDescent="0.2">
      <c r="A57" s="189" t="s">
        <v>53</v>
      </c>
      <c r="B57" s="190"/>
      <c r="C57" s="190"/>
      <c r="D57" s="190"/>
      <c r="E57" s="190"/>
      <c r="F57" s="191"/>
      <c r="G57" s="16">
        <v>50</v>
      </c>
      <c r="H57" s="58">
        <v>0</v>
      </c>
      <c r="I57" s="58">
        <v>0</v>
      </c>
    </row>
    <row r="58" spans="1:9" ht="12.75" customHeight="1" x14ac:dyDescent="0.2">
      <c r="A58" s="189" t="s">
        <v>54</v>
      </c>
      <c r="B58" s="190"/>
      <c r="C58" s="190"/>
      <c r="D58" s="190"/>
      <c r="E58" s="190"/>
      <c r="F58" s="191"/>
      <c r="G58" s="16">
        <v>51</v>
      </c>
      <c r="H58" s="58">
        <v>20762</v>
      </c>
      <c r="I58" s="58">
        <v>594101</v>
      </c>
    </row>
    <row r="59" spans="1:9" ht="12.75" customHeight="1" x14ac:dyDescent="0.2">
      <c r="A59" s="189" t="s">
        <v>55</v>
      </c>
      <c r="B59" s="190"/>
      <c r="C59" s="190"/>
      <c r="D59" s="190"/>
      <c r="E59" s="190"/>
      <c r="F59" s="191"/>
      <c r="G59" s="16">
        <v>52</v>
      </c>
      <c r="H59" s="58">
        <v>0</v>
      </c>
      <c r="I59" s="58">
        <v>42886</v>
      </c>
    </row>
    <row r="60" spans="1:9" ht="12.75" customHeight="1" x14ac:dyDescent="0.2">
      <c r="A60" s="184" t="s">
        <v>56</v>
      </c>
      <c r="B60" s="185"/>
      <c r="C60" s="185"/>
      <c r="D60" s="185"/>
      <c r="E60" s="185"/>
      <c r="F60" s="186"/>
      <c r="G60" s="17">
        <v>53</v>
      </c>
      <c r="H60" s="59">
        <f>SUM(H61:H69)</f>
        <v>1245</v>
      </c>
      <c r="I60" s="59">
        <f>SUM(I61:I69)</f>
        <v>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1245</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6457013</v>
      </c>
      <c r="I70" s="58">
        <v>2607163</v>
      </c>
    </row>
    <row r="71" spans="1:9" ht="12.75" customHeight="1" x14ac:dyDescent="0.2">
      <c r="A71" s="221" t="s">
        <v>60</v>
      </c>
      <c r="B71" s="222"/>
      <c r="C71" s="222"/>
      <c r="D71" s="222"/>
      <c r="E71" s="222"/>
      <c r="F71" s="223"/>
      <c r="G71" s="16">
        <v>64</v>
      </c>
      <c r="H71" s="58">
        <v>0</v>
      </c>
      <c r="I71" s="58">
        <v>0</v>
      </c>
    </row>
    <row r="72" spans="1:9" ht="12.75" customHeight="1" x14ac:dyDescent="0.2">
      <c r="A72" s="192" t="s">
        <v>61</v>
      </c>
      <c r="B72" s="193"/>
      <c r="C72" s="193"/>
      <c r="D72" s="193"/>
      <c r="E72" s="193"/>
      <c r="F72" s="194"/>
      <c r="G72" s="17">
        <v>65</v>
      </c>
      <c r="H72" s="59">
        <f>H8+H9+H44+H71</f>
        <v>45384706</v>
      </c>
      <c r="I72" s="59">
        <f>I8+I9+I44+I71</f>
        <v>41565649</v>
      </c>
    </row>
    <row r="73" spans="1:9" ht="12.75" customHeight="1" x14ac:dyDescent="0.2">
      <c r="A73" s="224" t="s">
        <v>62</v>
      </c>
      <c r="B73" s="225"/>
      <c r="C73" s="225"/>
      <c r="D73" s="225"/>
      <c r="E73" s="225"/>
      <c r="F73" s="226"/>
      <c r="G73" s="19">
        <v>66</v>
      </c>
      <c r="H73" s="60">
        <v>76837</v>
      </c>
      <c r="I73" s="60">
        <v>76837</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42632775</v>
      </c>
      <c r="I75" s="59">
        <f>I76+I77+I78+I84+I85+I89+I92+I95</f>
        <v>38249791</v>
      </c>
    </row>
    <row r="76" spans="1:9" ht="12.75" customHeight="1" x14ac:dyDescent="0.2">
      <c r="A76" s="188" t="s">
        <v>65</v>
      </c>
      <c r="B76" s="188"/>
      <c r="C76" s="188"/>
      <c r="D76" s="188"/>
      <c r="E76" s="188"/>
      <c r="F76" s="188"/>
      <c r="G76" s="16">
        <v>68</v>
      </c>
      <c r="H76" s="44">
        <v>45119160</v>
      </c>
      <c r="I76" s="44">
        <v>45119160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1146</v>
      </c>
      <c r="I78" s="59">
        <f>SUM(I79:I83)</f>
        <v>1146</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1146</v>
      </c>
      <c r="I83" s="44">
        <v>1146</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-2039531</v>
      </c>
      <c r="I89" s="59">
        <f>I90-I91</f>
        <v>-2487530</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2039531</v>
      </c>
      <c r="I91" s="44">
        <v>2487530</v>
      </c>
    </row>
    <row r="92" spans="1:9" ht="12.75" customHeight="1" x14ac:dyDescent="0.2">
      <c r="A92" s="218" t="s">
        <v>81</v>
      </c>
      <c r="B92" s="218"/>
      <c r="C92" s="218"/>
      <c r="D92" s="218"/>
      <c r="E92" s="218"/>
      <c r="F92" s="218"/>
      <c r="G92" s="17">
        <v>84</v>
      </c>
      <c r="H92" s="59">
        <f>H93-H94</f>
        <v>-448000</v>
      </c>
      <c r="I92" s="59">
        <f>I93-I94</f>
        <v>-4382985</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448000</v>
      </c>
      <c r="I94" s="44">
        <v>4382985</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478862</v>
      </c>
      <c r="I96" s="59">
        <f>SUM(I97:I102)</f>
        <v>607375</v>
      </c>
    </row>
    <row r="97" spans="1:9" ht="12.75" customHeight="1" x14ac:dyDescent="0.2">
      <c r="A97" s="183" t="s">
        <v>86</v>
      </c>
      <c r="B97" s="183"/>
      <c r="C97" s="183"/>
      <c r="D97" s="183"/>
      <c r="E97" s="183"/>
      <c r="F97" s="183"/>
      <c r="G97" s="16">
        <v>89</v>
      </c>
      <c r="H97" s="44">
        <v>0</v>
      </c>
      <c r="I97" s="44">
        <v>128513</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478862</v>
      </c>
      <c r="I102" s="58">
        <v>478862</v>
      </c>
    </row>
    <row r="103" spans="1:9" ht="12.75" customHeight="1" x14ac:dyDescent="0.2">
      <c r="A103" s="187" t="s">
        <v>92</v>
      </c>
      <c r="B103" s="187"/>
      <c r="C103" s="187"/>
      <c r="D103" s="187"/>
      <c r="E103" s="187"/>
      <c r="F103" s="187"/>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2263338</v>
      </c>
      <c r="I115" s="59">
        <f>SUM(I116:I129)</f>
        <v>2708483</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25448</v>
      </c>
      <c r="I122" s="44">
        <v>37578</v>
      </c>
    </row>
    <row r="123" spans="1:9" ht="12.75" customHeight="1" x14ac:dyDescent="0.2">
      <c r="A123" s="183" t="s">
        <v>100</v>
      </c>
      <c r="B123" s="183"/>
      <c r="C123" s="183"/>
      <c r="D123" s="183"/>
      <c r="E123" s="183"/>
      <c r="F123" s="183"/>
      <c r="G123" s="16">
        <v>115</v>
      </c>
      <c r="H123" s="44">
        <v>49394</v>
      </c>
      <c r="I123" s="44">
        <v>321092</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451754</v>
      </c>
      <c r="I125" s="44">
        <v>449816</v>
      </c>
    </row>
    <row r="126" spans="1:9" x14ac:dyDescent="0.2">
      <c r="A126" s="183" t="s">
        <v>106</v>
      </c>
      <c r="B126" s="183"/>
      <c r="C126" s="183"/>
      <c r="D126" s="183"/>
      <c r="E126" s="183"/>
      <c r="F126" s="183"/>
      <c r="G126" s="16">
        <v>118</v>
      </c>
      <c r="H126" s="44">
        <v>82812</v>
      </c>
      <c r="I126" s="44">
        <v>357276</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1653930</v>
      </c>
      <c r="I129" s="58">
        <v>1542721</v>
      </c>
    </row>
    <row r="130" spans="1:9" ht="22.15" customHeight="1" x14ac:dyDescent="0.2">
      <c r="A130" s="219" t="s">
        <v>110</v>
      </c>
      <c r="B130" s="219"/>
      <c r="C130" s="219"/>
      <c r="D130" s="219"/>
      <c r="E130" s="219"/>
      <c r="F130" s="219"/>
      <c r="G130" s="16">
        <v>122</v>
      </c>
      <c r="H130" s="58">
        <v>9731</v>
      </c>
      <c r="I130" s="58">
        <v>0</v>
      </c>
    </row>
    <row r="131" spans="1:9" x14ac:dyDescent="0.2">
      <c r="A131" s="187" t="s">
        <v>111</v>
      </c>
      <c r="B131" s="187"/>
      <c r="C131" s="187"/>
      <c r="D131" s="187"/>
      <c r="E131" s="187"/>
      <c r="F131" s="187"/>
      <c r="G131" s="17">
        <v>123</v>
      </c>
      <c r="H131" s="59">
        <f>H75+H96+H103+H115+H130</f>
        <v>45384706</v>
      </c>
      <c r="I131" s="59">
        <f>I75+I96+I103+I115+I130</f>
        <v>41565649</v>
      </c>
    </row>
    <row r="132" spans="1:9" x14ac:dyDescent="0.2">
      <c r="A132" s="220" t="s">
        <v>112</v>
      </c>
      <c r="B132" s="220"/>
      <c r="C132" s="220"/>
      <c r="D132" s="220"/>
      <c r="E132" s="220"/>
      <c r="F132" s="220"/>
      <c r="G132" s="19">
        <v>124</v>
      </c>
      <c r="H132" s="60">
        <v>76837</v>
      </c>
      <c r="I132" s="60">
        <v>76837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5" sqref="A5:F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445</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448</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31494439</v>
      </c>
      <c r="I7" s="63">
        <f>SUM(I8:I12)</f>
        <v>5022789</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7572955</v>
      </c>
      <c r="I9" s="58">
        <v>3889468</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23921484</v>
      </c>
      <c r="I12" s="58">
        <v>1133321</v>
      </c>
    </row>
    <row r="13" spans="1:9" x14ac:dyDescent="0.2">
      <c r="A13" s="187" t="s">
        <v>134</v>
      </c>
      <c r="B13" s="187"/>
      <c r="C13" s="187"/>
      <c r="D13" s="187"/>
      <c r="E13" s="187"/>
      <c r="F13" s="187"/>
      <c r="G13" s="17">
        <v>131</v>
      </c>
      <c r="H13" s="59">
        <f>H14+H15+H19+H23+H24+H25+H28+H35</f>
        <v>10020278</v>
      </c>
      <c r="I13" s="59">
        <f>I14+I15+I19+I23+I24+I25+I28+I35</f>
        <v>9166172</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2953656</v>
      </c>
      <c r="I15" s="59">
        <f>SUM(I16:I18)</f>
        <v>2299851</v>
      </c>
    </row>
    <row r="16" spans="1:9" x14ac:dyDescent="0.2">
      <c r="A16" s="234" t="s">
        <v>136</v>
      </c>
      <c r="B16" s="234"/>
      <c r="C16" s="234"/>
      <c r="D16" s="234"/>
      <c r="E16" s="234"/>
      <c r="F16" s="234"/>
      <c r="G16" s="16">
        <v>134</v>
      </c>
      <c r="H16" s="58">
        <v>1966047</v>
      </c>
      <c r="I16" s="58">
        <v>1497819</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987609</v>
      </c>
      <c r="I18" s="58">
        <v>802032</v>
      </c>
    </row>
    <row r="19" spans="1:9" x14ac:dyDescent="0.2">
      <c r="A19" s="243" t="s">
        <v>139</v>
      </c>
      <c r="B19" s="243"/>
      <c r="C19" s="243"/>
      <c r="D19" s="243"/>
      <c r="E19" s="243"/>
      <c r="F19" s="243"/>
      <c r="G19" s="17">
        <v>137</v>
      </c>
      <c r="H19" s="59">
        <f>SUM(H20:H22)</f>
        <v>3839779</v>
      </c>
      <c r="I19" s="59">
        <f>SUM(I20:I22)</f>
        <v>3735266</v>
      </c>
    </row>
    <row r="20" spans="1:9" x14ac:dyDescent="0.2">
      <c r="A20" s="234" t="s">
        <v>117</v>
      </c>
      <c r="B20" s="234"/>
      <c r="C20" s="234"/>
      <c r="D20" s="234"/>
      <c r="E20" s="234"/>
      <c r="F20" s="234"/>
      <c r="G20" s="16">
        <v>138</v>
      </c>
      <c r="H20" s="58">
        <v>2493548</v>
      </c>
      <c r="I20" s="58">
        <v>2263406</v>
      </c>
    </row>
    <row r="21" spans="1:9" x14ac:dyDescent="0.2">
      <c r="A21" s="234" t="s">
        <v>118</v>
      </c>
      <c r="B21" s="234"/>
      <c r="C21" s="234"/>
      <c r="D21" s="234"/>
      <c r="E21" s="234"/>
      <c r="F21" s="234"/>
      <c r="G21" s="16">
        <v>139</v>
      </c>
      <c r="H21" s="58">
        <v>831845</v>
      </c>
      <c r="I21" s="58">
        <v>784568</v>
      </c>
    </row>
    <row r="22" spans="1:9" x14ac:dyDescent="0.2">
      <c r="A22" s="234" t="s">
        <v>119</v>
      </c>
      <c r="B22" s="234"/>
      <c r="C22" s="234"/>
      <c r="D22" s="234"/>
      <c r="E22" s="234"/>
      <c r="F22" s="234"/>
      <c r="G22" s="16">
        <v>140</v>
      </c>
      <c r="H22" s="58">
        <v>514386</v>
      </c>
      <c r="I22" s="58">
        <v>687292</v>
      </c>
    </row>
    <row r="23" spans="1:9" x14ac:dyDescent="0.2">
      <c r="A23" s="183" t="s">
        <v>120</v>
      </c>
      <c r="B23" s="183"/>
      <c r="C23" s="183"/>
      <c r="D23" s="183"/>
      <c r="E23" s="183"/>
      <c r="F23" s="183"/>
      <c r="G23" s="16">
        <v>141</v>
      </c>
      <c r="H23" s="58">
        <v>861770</v>
      </c>
      <c r="I23" s="58">
        <v>927114</v>
      </c>
    </row>
    <row r="24" spans="1:9" x14ac:dyDescent="0.2">
      <c r="A24" s="183" t="s">
        <v>121</v>
      </c>
      <c r="B24" s="183"/>
      <c r="C24" s="183"/>
      <c r="D24" s="183"/>
      <c r="E24" s="183"/>
      <c r="F24" s="183"/>
      <c r="G24" s="16">
        <v>142</v>
      </c>
      <c r="H24" s="58">
        <v>525586</v>
      </c>
      <c r="I24" s="58">
        <v>2112019</v>
      </c>
    </row>
    <row r="25" spans="1:9" x14ac:dyDescent="0.2">
      <c r="A25" s="243" t="s">
        <v>140</v>
      </c>
      <c r="B25" s="243"/>
      <c r="C25" s="243"/>
      <c r="D25" s="243"/>
      <c r="E25" s="243"/>
      <c r="F25" s="243"/>
      <c r="G25" s="17">
        <v>143</v>
      </c>
      <c r="H25" s="59">
        <f>H26+H27</f>
        <v>4648</v>
      </c>
      <c r="I25" s="59">
        <f>I26+I27</f>
        <v>81690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4648</v>
      </c>
      <c r="I27" s="58">
        <v>81690</v>
      </c>
    </row>
    <row r="28" spans="1:9" x14ac:dyDescent="0.2">
      <c r="A28" s="243" t="s">
        <v>143</v>
      </c>
      <c r="B28" s="243"/>
      <c r="C28" s="243"/>
      <c r="D28" s="243"/>
      <c r="E28" s="243"/>
      <c r="F28" s="243"/>
      <c r="G28" s="17">
        <v>146</v>
      </c>
      <c r="H28" s="59">
        <f>SUM(H29:H34)</f>
        <v>1596625</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1596625</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238214</v>
      </c>
      <c r="I35" s="58">
        <v>10232</v>
      </c>
    </row>
    <row r="36" spans="1:9" x14ac:dyDescent="0.2">
      <c r="A36" s="187" t="s">
        <v>150</v>
      </c>
      <c r="B36" s="187"/>
      <c r="C36" s="187"/>
      <c r="D36" s="187"/>
      <c r="E36" s="187"/>
      <c r="F36" s="187"/>
      <c r="G36" s="17">
        <v>154</v>
      </c>
      <c r="H36" s="59">
        <f>SUM(H37:H46)</f>
        <v>40198</v>
      </c>
      <c r="I36" s="59">
        <f>SUM(I37:I46)</f>
        <v>98701</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174</v>
      </c>
      <c r="I43" s="58">
        <v>545</v>
      </c>
    </row>
    <row r="44" spans="1:9" x14ac:dyDescent="0.2">
      <c r="A44" s="183" t="s">
        <v>158</v>
      </c>
      <c r="B44" s="183"/>
      <c r="C44" s="183"/>
      <c r="D44" s="183"/>
      <c r="E44" s="183"/>
      <c r="F44" s="183"/>
      <c r="G44" s="16">
        <v>162</v>
      </c>
      <c r="H44" s="58">
        <v>40024</v>
      </c>
      <c r="I44" s="58">
        <v>98156</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17632</v>
      </c>
      <c r="I47" s="59">
        <f>SUM(I48:I54)</f>
        <v>44550</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131</v>
      </c>
      <c r="I50" s="58">
        <v>16093</v>
      </c>
    </row>
    <row r="51" spans="1:9" x14ac:dyDescent="0.2">
      <c r="A51" s="236" t="s">
        <v>165</v>
      </c>
      <c r="B51" s="236"/>
      <c r="C51" s="236"/>
      <c r="D51" s="236"/>
      <c r="E51" s="236"/>
      <c r="F51" s="236"/>
      <c r="G51" s="16">
        <v>169</v>
      </c>
      <c r="H51" s="58">
        <v>17501</v>
      </c>
      <c r="I51" s="58">
        <v>11229</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17228</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31534637</v>
      </c>
      <c r="I59" s="59">
        <f>I7+I36+I55+I56</f>
        <v>5121490</v>
      </c>
    </row>
    <row r="60" spans="1:9" x14ac:dyDescent="0.2">
      <c r="A60" s="187" t="s">
        <v>174</v>
      </c>
      <c r="B60" s="187"/>
      <c r="C60" s="187"/>
      <c r="D60" s="187"/>
      <c r="E60" s="187"/>
      <c r="F60" s="187"/>
      <c r="G60" s="17">
        <v>178</v>
      </c>
      <c r="H60" s="59">
        <f>H13+H47+H57+H58</f>
        <v>10037910</v>
      </c>
      <c r="I60" s="59">
        <f>I13+I47+I57+I58</f>
        <v>9210722</v>
      </c>
    </row>
    <row r="61" spans="1:9" x14ac:dyDescent="0.2">
      <c r="A61" s="187" t="s">
        <v>175</v>
      </c>
      <c r="B61" s="187"/>
      <c r="C61" s="187"/>
      <c r="D61" s="187"/>
      <c r="E61" s="187"/>
      <c r="F61" s="187"/>
      <c r="G61" s="17">
        <v>179</v>
      </c>
      <c r="H61" s="59">
        <f>H59-H60</f>
        <v>21496727</v>
      </c>
      <c r="I61" s="59">
        <f>I59-I60</f>
        <v>-4089232</v>
      </c>
    </row>
    <row r="62" spans="1:9" x14ac:dyDescent="0.2">
      <c r="A62" s="235" t="s">
        <v>176</v>
      </c>
      <c r="B62" s="235"/>
      <c r="C62" s="235"/>
      <c r="D62" s="235"/>
      <c r="E62" s="235"/>
      <c r="F62" s="235"/>
      <c r="G62" s="17">
        <v>180</v>
      </c>
      <c r="H62" s="59">
        <f>+IF((H59-H60)&gt;0,(H59-H60),0)</f>
        <v>21496727</v>
      </c>
      <c r="I62" s="59">
        <f>+IF((I59-I60)&gt;0,(I59-I60),0)</f>
        <v>0</v>
      </c>
    </row>
    <row r="63" spans="1:9" x14ac:dyDescent="0.2">
      <c r="A63" s="235" t="s">
        <v>177</v>
      </c>
      <c r="B63" s="235"/>
      <c r="C63" s="235"/>
      <c r="D63" s="235"/>
      <c r="E63" s="235"/>
      <c r="F63" s="235"/>
      <c r="G63" s="17">
        <v>181</v>
      </c>
      <c r="H63" s="59">
        <f>+IF((H59-H60)&lt;0,(H59-H60),0)</f>
        <v>0</v>
      </c>
      <c r="I63" s="59">
        <f>+IF((I59-I60)&lt;0,(I59-I60),0)</f>
        <v>-4089232</v>
      </c>
    </row>
    <row r="64" spans="1:9" x14ac:dyDescent="0.2">
      <c r="A64" s="219" t="s">
        <v>123</v>
      </c>
      <c r="B64" s="219"/>
      <c r="C64" s="219"/>
      <c r="D64" s="219"/>
      <c r="E64" s="219"/>
      <c r="F64" s="219"/>
      <c r="G64" s="16">
        <v>182</v>
      </c>
      <c r="H64" s="58">
        <v>0</v>
      </c>
      <c r="I64" s="58">
        <v>293753</v>
      </c>
    </row>
    <row r="65" spans="1:9" x14ac:dyDescent="0.2">
      <c r="A65" s="187" t="s">
        <v>178</v>
      </c>
      <c r="B65" s="187"/>
      <c r="C65" s="187"/>
      <c r="D65" s="187"/>
      <c r="E65" s="187"/>
      <c r="F65" s="187"/>
      <c r="G65" s="17">
        <v>183</v>
      </c>
      <c r="H65" s="59">
        <f>H61-H64</f>
        <v>21496727</v>
      </c>
      <c r="I65" s="59">
        <f>I61-I64</f>
        <v>-4382985</v>
      </c>
    </row>
    <row r="66" spans="1:9" x14ac:dyDescent="0.2">
      <c r="A66" s="235" t="s">
        <v>179</v>
      </c>
      <c r="B66" s="235"/>
      <c r="C66" s="235"/>
      <c r="D66" s="235"/>
      <c r="E66" s="235"/>
      <c r="F66" s="235"/>
      <c r="G66" s="17">
        <v>184</v>
      </c>
      <c r="H66" s="59">
        <f>+IF((H61-H64)&gt;0,(H61-H64),0)</f>
        <v>21496727</v>
      </c>
      <c r="I66" s="59">
        <f>+IF((I61-I64)&gt;0,(I61-I64),0)</f>
        <v>0</v>
      </c>
    </row>
    <row r="67" spans="1:9" x14ac:dyDescent="0.2">
      <c r="A67" s="241" t="s">
        <v>180</v>
      </c>
      <c r="B67" s="241"/>
      <c r="C67" s="241"/>
      <c r="D67" s="241"/>
      <c r="E67" s="241"/>
      <c r="F67" s="241"/>
      <c r="G67" s="18">
        <v>185</v>
      </c>
      <c r="H67" s="64">
        <f>+IF((H61-H64)&lt;0,(H61-H64),0)</f>
        <v>0</v>
      </c>
      <c r="I67" s="64">
        <f>+IF((I61-I64)&lt;0,(I61-I64),0)</f>
        <v>-4382985</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0</v>
      </c>
      <c r="I88" s="52">
        <v>0</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0</v>
      </c>
      <c r="I100" s="54">
        <f>I88+I99</f>
        <v>0</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445</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448</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0</v>
      </c>
      <c r="I8" s="47">
        <v>-4382985</v>
      </c>
    </row>
    <row r="9" spans="1:9" ht="12.75" customHeight="1" x14ac:dyDescent="0.2">
      <c r="A9" s="265" t="s">
        <v>219</v>
      </c>
      <c r="B9" s="266"/>
      <c r="C9" s="266"/>
      <c r="D9" s="266"/>
      <c r="E9" s="266"/>
      <c r="F9" s="267"/>
      <c r="G9" s="17">
        <v>2</v>
      </c>
      <c r="H9" s="48">
        <f>H10+H11+H12+H13+H14+H15+H16+H17</f>
        <v>0</v>
      </c>
      <c r="I9" s="48">
        <f>I10+I11+I12+I13+I14+I15+I16+I17</f>
        <v>1055627</v>
      </c>
    </row>
    <row r="10" spans="1:9" ht="12.75" customHeight="1" x14ac:dyDescent="0.2">
      <c r="A10" s="257" t="s">
        <v>220</v>
      </c>
      <c r="B10" s="258"/>
      <c r="C10" s="258"/>
      <c r="D10" s="258"/>
      <c r="E10" s="258"/>
      <c r="F10" s="259"/>
      <c r="G10" s="22">
        <v>3</v>
      </c>
      <c r="H10" s="49">
        <v>0</v>
      </c>
      <c r="I10" s="49">
        <v>927114</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0</v>
      </c>
    </row>
    <row r="15" spans="1:9" ht="12.75" customHeight="1" x14ac:dyDescent="0.2">
      <c r="A15" s="257" t="s">
        <v>223</v>
      </c>
      <c r="B15" s="258"/>
      <c r="C15" s="258"/>
      <c r="D15" s="258"/>
      <c r="E15" s="258"/>
      <c r="F15" s="259"/>
      <c r="G15" s="22">
        <v>8</v>
      </c>
      <c r="H15" s="49">
        <v>0</v>
      </c>
      <c r="I15" s="49">
        <v>128513</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0</v>
      </c>
      <c r="I18" s="48">
        <f>I8+I9</f>
        <v>-3327358</v>
      </c>
    </row>
    <row r="19" spans="1:9" ht="12.75" customHeight="1" x14ac:dyDescent="0.2">
      <c r="A19" s="265" t="s">
        <v>226</v>
      </c>
      <c r="B19" s="266"/>
      <c r="C19" s="266"/>
      <c r="D19" s="266"/>
      <c r="E19" s="266"/>
      <c r="F19" s="267"/>
      <c r="G19" s="17">
        <v>12</v>
      </c>
      <c r="H19" s="48">
        <f>H20+H21+H22+H23</f>
        <v>0</v>
      </c>
      <c r="I19" s="48">
        <f>I20+I21+I22+I23</f>
        <v>698320</v>
      </c>
    </row>
    <row r="20" spans="1:9" ht="12.75" customHeight="1" x14ac:dyDescent="0.2">
      <c r="A20" s="257" t="s">
        <v>227</v>
      </c>
      <c r="B20" s="258"/>
      <c r="C20" s="258"/>
      <c r="D20" s="258"/>
      <c r="E20" s="258"/>
      <c r="F20" s="259"/>
      <c r="G20" s="22">
        <v>13</v>
      </c>
      <c r="H20" s="49">
        <v>0</v>
      </c>
      <c r="I20" s="49">
        <v>599406</v>
      </c>
    </row>
    <row r="21" spans="1:9" ht="12.75" customHeight="1" x14ac:dyDescent="0.2">
      <c r="A21" s="257" t="s">
        <v>228</v>
      </c>
      <c r="B21" s="258"/>
      <c r="C21" s="258"/>
      <c r="D21" s="258"/>
      <c r="E21" s="258"/>
      <c r="F21" s="259"/>
      <c r="G21" s="22">
        <v>14</v>
      </c>
      <c r="H21" s="49">
        <v>0</v>
      </c>
      <c r="I21" s="49">
        <v>129357</v>
      </c>
    </row>
    <row r="22" spans="1:9" ht="12.75" customHeight="1" x14ac:dyDescent="0.2">
      <c r="A22" s="257" t="s">
        <v>229</v>
      </c>
      <c r="B22" s="258"/>
      <c r="C22" s="258"/>
      <c r="D22" s="258"/>
      <c r="E22" s="258"/>
      <c r="F22" s="259"/>
      <c r="G22" s="22">
        <v>15</v>
      </c>
      <c r="H22" s="49">
        <v>0</v>
      </c>
      <c r="I22" s="49">
        <v>-30443</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0</v>
      </c>
      <c r="I24" s="48">
        <f>I18+I19</f>
        <v>-2629038</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-293753</v>
      </c>
    </row>
    <row r="27" spans="1:9" ht="28.9" customHeight="1" x14ac:dyDescent="0.2">
      <c r="A27" s="280" t="s">
        <v>234</v>
      </c>
      <c r="B27" s="281"/>
      <c r="C27" s="281"/>
      <c r="D27" s="281"/>
      <c r="E27" s="281"/>
      <c r="F27" s="282"/>
      <c r="G27" s="18">
        <v>20</v>
      </c>
      <c r="H27" s="50">
        <f>H24+H25+H26</f>
        <v>0</v>
      </c>
      <c r="I27" s="50">
        <f>I24+I25+I26</f>
        <v>-2922791</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0</v>
      </c>
      <c r="I35" s="53">
        <f>I29+I30+I31+I32+I33+I34</f>
        <v>0</v>
      </c>
    </row>
    <row r="36" spans="1:9" ht="26.45" customHeight="1" x14ac:dyDescent="0.2">
      <c r="A36" s="253" t="s">
        <v>243</v>
      </c>
      <c r="B36" s="254"/>
      <c r="C36" s="254"/>
      <c r="D36" s="254"/>
      <c r="E36" s="254"/>
      <c r="F36" s="255"/>
      <c r="G36" s="22">
        <v>28</v>
      </c>
      <c r="H36" s="52">
        <v>0</v>
      </c>
      <c r="I36" s="52">
        <v>-927059</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0</v>
      </c>
      <c r="I41" s="53">
        <f>I36+I37+I38+I39+I40</f>
        <v>-927059</v>
      </c>
    </row>
    <row r="42" spans="1:9" ht="30.6" customHeight="1" x14ac:dyDescent="0.2">
      <c r="A42" s="280" t="s">
        <v>249</v>
      </c>
      <c r="B42" s="281"/>
      <c r="C42" s="281"/>
      <c r="D42" s="281"/>
      <c r="E42" s="281"/>
      <c r="F42" s="282"/>
      <c r="G42" s="18">
        <v>34</v>
      </c>
      <c r="H42" s="54">
        <f>H35+H41</f>
        <v>0</v>
      </c>
      <c r="I42" s="54">
        <f>I35+I41</f>
        <v>-927059</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0</v>
      </c>
      <c r="I57" s="53">
        <f>I27+I42+I55+I56</f>
        <v>-3849850</v>
      </c>
    </row>
    <row r="58" spans="1:9" ht="15.6" customHeight="1" x14ac:dyDescent="0.2">
      <c r="A58" s="286" t="s">
        <v>264</v>
      </c>
      <c r="B58" s="287"/>
      <c r="C58" s="287"/>
      <c r="D58" s="287"/>
      <c r="E58" s="287"/>
      <c r="F58" s="288"/>
      <c r="G58" s="22">
        <v>49</v>
      </c>
      <c r="H58" s="52">
        <v>0</v>
      </c>
      <c r="I58" s="52">
        <v>6457013</v>
      </c>
    </row>
    <row r="59" spans="1:9" ht="28.9" customHeight="1" x14ac:dyDescent="0.2">
      <c r="A59" s="280" t="s">
        <v>265</v>
      </c>
      <c r="B59" s="281"/>
      <c r="C59" s="281"/>
      <c r="D59" s="281"/>
      <c r="E59" s="281"/>
      <c r="F59" s="282"/>
      <c r="G59" s="18">
        <v>50</v>
      </c>
      <c r="H59" s="54">
        <f>H57+H58</f>
        <v>0</v>
      </c>
      <c r="I59" s="54">
        <f>I57+I58</f>
        <v>2607163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447</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E2" sqref="E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51783900</v>
      </c>
      <c r="I7" s="77">
        <v>0</v>
      </c>
      <c r="J7" s="77">
        <v>0</v>
      </c>
      <c r="K7" s="77">
        <v>0</v>
      </c>
      <c r="L7" s="77">
        <v>0</v>
      </c>
      <c r="M7" s="77">
        <v>0</v>
      </c>
      <c r="N7" s="77">
        <v>0</v>
      </c>
      <c r="O7" s="77">
        <v>61585000</v>
      </c>
      <c r="P7" s="77">
        <v>0</v>
      </c>
      <c r="Q7" s="77">
        <v>0</v>
      </c>
      <c r="R7" s="77">
        <v>0</v>
      </c>
      <c r="S7" s="77">
        <v>-110211971</v>
      </c>
      <c r="T7" s="77">
        <v>-448000</v>
      </c>
      <c r="U7" s="78">
        <f>H7+I7+J7+K7-L7+M7+N7+O7+P7+Q7+R7+S7+T7</f>
        <v>2708929</v>
      </c>
      <c r="V7" s="77">
        <v>0</v>
      </c>
      <c r="W7" s="78">
        <f>U7+V7</f>
        <v>2708929</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51783900</v>
      </c>
      <c r="I10" s="79">
        <f t="shared" ref="I10:W10" si="2">I7+I8+I9</f>
        <v>0</v>
      </c>
      <c r="J10" s="79">
        <f t="shared" si="2"/>
        <v>0</v>
      </c>
      <c r="K10" s="79">
        <f t="shared" si="2"/>
        <v>0</v>
      </c>
      <c r="L10" s="79">
        <f t="shared" si="2"/>
        <v>0</v>
      </c>
      <c r="M10" s="79">
        <f t="shared" si="2"/>
        <v>0</v>
      </c>
      <c r="N10" s="79">
        <f t="shared" si="2"/>
        <v>0</v>
      </c>
      <c r="O10" s="79">
        <f t="shared" si="2"/>
        <v>61585000</v>
      </c>
      <c r="P10" s="79">
        <f t="shared" si="2"/>
        <v>0</v>
      </c>
      <c r="Q10" s="79">
        <f t="shared" si="2"/>
        <v>0</v>
      </c>
      <c r="R10" s="79">
        <f t="shared" si="2"/>
        <v>0</v>
      </c>
      <c r="S10" s="79">
        <f t="shared" si="2"/>
        <v>-110211971</v>
      </c>
      <c r="T10" s="79">
        <f t="shared" si="2"/>
        <v>-448000</v>
      </c>
      <c r="U10" s="79">
        <f t="shared" si="2"/>
        <v>2708929</v>
      </c>
      <c r="V10" s="79">
        <f t="shared" si="2"/>
        <v>0</v>
      </c>
      <c r="W10" s="79">
        <f t="shared" si="2"/>
        <v>2708929</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-6664740</v>
      </c>
      <c r="I21" s="77">
        <v>0</v>
      </c>
      <c r="J21" s="77">
        <v>0</v>
      </c>
      <c r="K21" s="77">
        <v>0</v>
      </c>
      <c r="L21" s="77">
        <v>0</v>
      </c>
      <c r="M21" s="77">
        <v>0</v>
      </c>
      <c r="N21" s="77">
        <v>0</v>
      </c>
      <c r="O21" s="77">
        <v>-61583854</v>
      </c>
      <c r="P21" s="77">
        <v>0</v>
      </c>
      <c r="Q21" s="77">
        <v>0</v>
      </c>
      <c r="R21" s="77">
        <v>0</v>
      </c>
      <c r="S21" s="77">
        <v>108172440</v>
      </c>
      <c r="T21" s="77">
        <v>0</v>
      </c>
      <c r="U21" s="78">
        <f t="shared" si="4"/>
        <v>39923846</v>
      </c>
      <c r="V21" s="77">
        <v>0</v>
      </c>
      <c r="W21" s="78">
        <f t="shared" si="3"/>
        <v>39923846</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45119160</v>
      </c>
      <c r="I29" s="80">
        <f t="shared" ref="I29:W29" si="5">SUM(I10:I28)</f>
        <v>0</v>
      </c>
      <c r="J29" s="80">
        <f t="shared" si="5"/>
        <v>0</v>
      </c>
      <c r="K29" s="80">
        <f t="shared" si="5"/>
        <v>0</v>
      </c>
      <c r="L29" s="80">
        <f t="shared" si="5"/>
        <v>0</v>
      </c>
      <c r="M29" s="80">
        <f t="shared" si="5"/>
        <v>0</v>
      </c>
      <c r="N29" s="80">
        <f t="shared" si="5"/>
        <v>0</v>
      </c>
      <c r="O29" s="80">
        <f t="shared" si="5"/>
        <v>1146</v>
      </c>
      <c r="P29" s="80">
        <f t="shared" si="5"/>
        <v>0</v>
      </c>
      <c r="Q29" s="80">
        <f t="shared" si="5"/>
        <v>0</v>
      </c>
      <c r="R29" s="80">
        <f t="shared" si="5"/>
        <v>0</v>
      </c>
      <c r="S29" s="80">
        <f t="shared" si="5"/>
        <v>-2039531</v>
      </c>
      <c r="T29" s="80">
        <f t="shared" si="5"/>
        <v>-448000</v>
      </c>
      <c r="U29" s="80">
        <f t="shared" si="5"/>
        <v>42632775</v>
      </c>
      <c r="V29" s="80">
        <f t="shared" si="5"/>
        <v>0</v>
      </c>
      <c r="W29" s="80">
        <f t="shared" si="5"/>
        <v>42632775</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x14ac:dyDescent="0.2">
      <c r="A33" s="322" t="s">
        <v>352</v>
      </c>
      <c r="B33" s="322"/>
      <c r="C33" s="322"/>
      <c r="D33" s="322"/>
      <c r="E33" s="322"/>
      <c r="F33" s="322"/>
      <c r="G33" s="10">
        <v>26</v>
      </c>
      <c r="H33" s="80">
        <f>SUM(H21:H28)</f>
        <v>-6664740</v>
      </c>
      <c r="I33" s="80">
        <f t="shared" ref="I33:W33" si="8">SUM(I21:I28)</f>
        <v>0</v>
      </c>
      <c r="J33" s="80">
        <f t="shared" si="8"/>
        <v>0</v>
      </c>
      <c r="K33" s="80">
        <f t="shared" si="8"/>
        <v>0</v>
      </c>
      <c r="L33" s="80">
        <f t="shared" si="8"/>
        <v>0</v>
      </c>
      <c r="M33" s="80">
        <f t="shared" si="8"/>
        <v>0</v>
      </c>
      <c r="N33" s="80">
        <f t="shared" si="8"/>
        <v>0</v>
      </c>
      <c r="O33" s="80">
        <f t="shared" si="8"/>
        <v>-61583854</v>
      </c>
      <c r="P33" s="80">
        <f t="shared" si="8"/>
        <v>0</v>
      </c>
      <c r="Q33" s="80">
        <f t="shared" si="8"/>
        <v>0</v>
      </c>
      <c r="R33" s="80">
        <f t="shared" si="8"/>
        <v>0</v>
      </c>
      <c r="S33" s="80">
        <f t="shared" si="8"/>
        <v>108172440</v>
      </c>
      <c r="T33" s="80">
        <f t="shared" si="8"/>
        <v>0</v>
      </c>
      <c r="U33" s="80">
        <f t="shared" si="8"/>
        <v>39923846</v>
      </c>
      <c r="V33" s="80">
        <f t="shared" si="8"/>
        <v>0</v>
      </c>
      <c r="W33" s="80">
        <f t="shared" si="8"/>
        <v>39923846</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45119160</v>
      </c>
      <c r="I35" s="77">
        <v>0</v>
      </c>
      <c r="J35" s="77">
        <v>0</v>
      </c>
      <c r="K35" s="77">
        <v>0</v>
      </c>
      <c r="L35" s="77">
        <v>0</v>
      </c>
      <c r="M35" s="77">
        <v>0</v>
      </c>
      <c r="N35" s="77">
        <v>1146</v>
      </c>
      <c r="O35" s="77">
        <v>0</v>
      </c>
      <c r="P35" s="77">
        <v>0</v>
      </c>
      <c r="Q35" s="77">
        <v>0</v>
      </c>
      <c r="R35" s="77">
        <v>0</v>
      </c>
      <c r="S35" s="77">
        <v>-2487530</v>
      </c>
      <c r="T35" s="77">
        <v>0</v>
      </c>
      <c r="U35" s="78">
        <f t="shared" ref="U35:U37" si="9">H35+I35+J35+K35-L35+M35+N35+O35+P35+Q35+R35+S35+T35</f>
        <v>42632776</v>
      </c>
      <c r="V35" s="77">
        <v>0</v>
      </c>
      <c r="W35" s="78">
        <f t="shared" ref="W35:W37" si="10">U35+V35</f>
        <v>42632776</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45119160</v>
      </c>
      <c r="I38" s="79">
        <f t="shared" ref="I38:W38" si="11">I35+I36+I37</f>
        <v>0</v>
      </c>
      <c r="J38" s="79">
        <f t="shared" si="11"/>
        <v>0</v>
      </c>
      <c r="K38" s="79">
        <f t="shared" si="11"/>
        <v>0</v>
      </c>
      <c r="L38" s="79">
        <f t="shared" si="11"/>
        <v>0</v>
      </c>
      <c r="M38" s="79">
        <f t="shared" si="11"/>
        <v>0</v>
      </c>
      <c r="N38" s="79">
        <f t="shared" si="11"/>
        <v>1146</v>
      </c>
      <c r="O38" s="79">
        <f t="shared" si="11"/>
        <v>0</v>
      </c>
      <c r="P38" s="79">
        <f t="shared" si="11"/>
        <v>0</v>
      </c>
      <c r="Q38" s="79">
        <f t="shared" si="11"/>
        <v>0</v>
      </c>
      <c r="R38" s="79">
        <f t="shared" si="11"/>
        <v>0</v>
      </c>
      <c r="S38" s="79">
        <f t="shared" si="11"/>
        <v>-2487530</v>
      </c>
      <c r="T38" s="79">
        <f t="shared" si="11"/>
        <v>0</v>
      </c>
      <c r="U38" s="79">
        <f t="shared" si="11"/>
        <v>42632776</v>
      </c>
      <c r="V38" s="79">
        <f t="shared" si="11"/>
        <v>0</v>
      </c>
      <c r="W38" s="79">
        <f t="shared" si="11"/>
        <v>42632776</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-4382985</v>
      </c>
      <c r="U39" s="78">
        <f t="shared" ref="U39:U56" si="12">H39+I39+J39+K39-L39+M39+N39+O39+P39+Q39+R39+S39+T39</f>
        <v>-4382985</v>
      </c>
      <c r="V39" s="77">
        <v>0</v>
      </c>
      <c r="W39" s="78">
        <f t="shared" ref="W39:W56" si="13">U39+V39</f>
        <v>-4382985</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45119160</v>
      </c>
      <c r="I57" s="80">
        <f t="shared" ref="I57:W57" si="14">SUM(I38:I56)</f>
        <v>0</v>
      </c>
      <c r="J57" s="80">
        <f t="shared" si="14"/>
        <v>0</v>
      </c>
      <c r="K57" s="80">
        <f t="shared" si="14"/>
        <v>0</v>
      </c>
      <c r="L57" s="80">
        <f t="shared" si="14"/>
        <v>0</v>
      </c>
      <c r="M57" s="80">
        <f t="shared" si="14"/>
        <v>0</v>
      </c>
      <c r="N57" s="80">
        <f t="shared" si="14"/>
        <v>1146</v>
      </c>
      <c r="O57" s="80">
        <f t="shared" si="14"/>
        <v>0</v>
      </c>
      <c r="P57" s="80">
        <f t="shared" si="14"/>
        <v>0</v>
      </c>
      <c r="Q57" s="80">
        <f t="shared" si="14"/>
        <v>0</v>
      </c>
      <c r="R57" s="80">
        <f t="shared" si="14"/>
        <v>0</v>
      </c>
      <c r="S57" s="80">
        <f t="shared" si="14"/>
        <v>-2487530</v>
      </c>
      <c r="T57" s="80">
        <f t="shared" si="14"/>
        <v>-4382985</v>
      </c>
      <c r="U57" s="80">
        <f t="shared" si="14"/>
        <v>38249791</v>
      </c>
      <c r="V57" s="80">
        <f t="shared" si="14"/>
        <v>0</v>
      </c>
      <c r="W57" s="80">
        <f t="shared" si="14"/>
        <v>38249791</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-4382985</v>
      </c>
      <c r="U60" s="79">
        <f t="shared" si="16"/>
        <v>-4382985</v>
      </c>
      <c r="V60" s="79">
        <f t="shared" si="16"/>
        <v>0</v>
      </c>
      <c r="W60" s="79">
        <f t="shared" si="16"/>
        <v>-4382985</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446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0866141732283472" right="0.70866141732283472" top="0.74803149606299213" bottom="0.74803149606299213"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2021-03-29T11:13:52Z</cp:lastPrinted>
  <dcterms:created xsi:type="dcterms:W3CDTF">2008-10-17T11:51:54Z</dcterms:created>
  <dcterms:modified xsi:type="dcterms:W3CDTF">2021-03-31T10:33:58Z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