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aveExternalLinkValues="0" codeName="ThisWorkbook" defaultThemeVersion="124226"/>
  <mc:AlternateContent xmlns:mc="http://schemas.openxmlformats.org/markup-compatibility/2006">
    <mc:Choice Requires="x15">
      <x15ac:absPath xmlns:x15ac="http://schemas.microsoft.com/office/spreadsheetml/2010/11/ac" url="\\172.17.1.60\Share\BB\Desktop\0. VIRO GRUPA\2023\3Q-2023\Objava_3Q-2023\"/>
    </mc:Choice>
  </mc:AlternateContent>
  <xr:revisionPtr revIDLastSave="0" documentId="13_ncr:1_{58538D3E-B0E1-4370-900F-51A2976C3A66}" xr6:coauthVersionLast="47" xr6:coauthVersionMax="47" xr10:uidLastSave="{00000000-0000-0000-0000-000000000000}"/>
  <bookViews>
    <workbookView xWindow="2868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20" l="1"/>
  <c r="I17" i="18"/>
  <c r="H17" i="18"/>
  <c r="H131" i="18" l="1"/>
  <c r="H19" i="18"/>
  <c r="H26" i="18"/>
  <c r="X36" i="22"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9" i="18" s="1"/>
  <c r="I10" i="18"/>
  <c r="H57" i="20" l="1"/>
  <c r="H59" i="20" s="1"/>
  <c r="I24" i="20"/>
  <c r="I27" i="20" s="1"/>
  <c r="I55" i="20"/>
  <c r="H72" i="18"/>
  <c r="I44" i="18"/>
  <c r="I75" i="18"/>
  <c r="I133"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<sst xmlns="http://schemas.openxmlformats.org/spreadsheetml/2006/main" count="544" uniqueCount="479">
  <si>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</si>
  <si>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</si>
  <si>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</si>
  <si>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</si>
  <si>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</si>
  <si>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</si>
  <si>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</si>
  <si>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</si>
  <si>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</si>
  <si>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</si>
  <si>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</si>
  <si>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</si>
  <si>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</si>
  <si>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</si>
  <si>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</si>
  <si>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</si>
  <si>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</si>
  <si>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</si>
  <si>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</si>
  <si>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</si>
  <si>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</si>
  <si>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</si>
  <si>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</si>
  <si>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</si>
  <si>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</si>
  <si>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</si>
  <si>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</si>
  <si>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</si>
  <si>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</si>
  <si>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</si>
  <si>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</si>
  <si>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</si>
  <si>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</si>
  <si>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</si>
  <si>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</si>
  <si>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</si>
  <si>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</si>
  <si>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</si>
  <si>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</si>
  <si>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</si>
  <si>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</si>
  <si>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</si>
  <si>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</si>
  <si>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</si>
  <si>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</si>
  <si>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</si>
  <si>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</si>
  <si>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</si>
  <si>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</si>
  <si>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</si>
  <si>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</si>
  <si>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</si>
  <si>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</si>
  <si>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</si>
  <si>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</si>
  <si>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</si>
  <si>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</si>
  <si>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</si>
  <si>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</si>
  <si>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</si>
  <si>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</si>
  <si>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</si>
  <si>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</si>
  <si>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</si>
  <si>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</si>
  <si>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</si>
  <si>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</si>
  <si>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</si>
  <si>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</si>
  <si>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</si>
  <si>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</si>
  <si>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</si>
  <si>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</si>
  <si>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</si>
  <si>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</si>
  <si>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</si>
  <si>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</si>
  <si>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</si>
  <si>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</si>
  <si>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</si>
  <si>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</si>
  <si>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</si>
  <si>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</si>
  <si>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</si>
  <si>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</si>
  <si>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</si>
  <si>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</si>
  <si>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</si>
  <si>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</si>
  <si>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</si>
  <si>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</si>
  <si>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</si>
  <si>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</si>
  <si>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</si>
  <si>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</si>
  <si>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</si>
  <si>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</si>
  <si>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</si>
  <si>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</si>
  <si>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</si>
  <si>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</si>
  <si>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</si>
  <si>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</si>
  <si>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</si>
  <si>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</si>
  <si>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</si>
  <si>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</si>
  <si>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</si>
  <si>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</si>
  <si>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</si>
  <si>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</si>
  <si>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</si>
  <si>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</si>
  <si>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</si>
  <si>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</si>
  <si>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</si>
  <si>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</si>
  <si>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</si>
  <si>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</si>
  <si>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</si>
  <si>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</si>
  <si>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</si>
  <si>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</si>
  <si>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</si>
  <si>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</si>
  <si>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</si>
  <si>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</si>
  <si>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</si>
  <si>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</si>
  <si>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</si>
  <si>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</si>
  <si>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</si>
  <si>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</si>
  <si>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</si>
  <si>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</si>
  <si>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</si>
  <si>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</si>
  <si>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</si>
  <si>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</si>
  <si>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</si>
  <si>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</si>
  <si>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</si>
  <si>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</si>
  <si>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</si>
  <si>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</si>
  <si>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</si>
  <si>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</si>
  <si>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</si>
  <si>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</si>
  <si>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</si>
  <si>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</si>
  <si>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</si>
  <si>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</si>
  <si>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</si>
  <si>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</si>
  <si>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</si>
  <si>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</si>
  <si>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</si>
  <si>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</si>
  <si>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</si>
  <si>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</si>
  <si>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</si>
  <si>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</si>
  <si>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</si>
  <si>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</si>
  <si>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</si>
  <si>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</si>
  <si>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</si>
  <si>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</si>
  <si>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</si>
  <si>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</si>
  <si>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</si>
  <si>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</si>
  <si>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</si>
  <si>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</si>
  <si>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</si>
  <si>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</si>
  <si>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</si>
  <si>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</si>
  <si>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</si>
  <si>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</si>
  <si>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</si>
  <si>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</si>
  <si>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</si>
  <si>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</si>
  <si>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</si>
  <si>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</si>
  <si>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</si>
  <si>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</si>
  <si>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</si>
  <si>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</si>
  <si>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</si>
  <si>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</si>
  <si>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</si>
  <si>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</si>
  <si>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</si>
  <si>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</si>
  <si>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</si>
  <si>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</si>
  <si>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</si>
  <si>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</si>
  <si>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</si>
  <si>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</si>
  <si>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</si>
  <si>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</si>
  <si>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</si>
  <si>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</si>
  <si>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</si>
  <si>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</si>
  <si>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</si>
  <si>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</si>
  <si>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</si>
  <si>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</si>
  <si>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</si>
  <si>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</si>
  <si>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</si>
  <si>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</si>
  <si>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</si>
  <si>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</si>
  <si>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</si>
  <si>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</si>
  <si>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</si>
  <si>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</si>
  <si>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</si>
  <si>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</si>
  <si>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</si>
  <si>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</si>
  <si>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</si>
  <si>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</si>
  <si>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</si>
  <si>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</si>
  <si>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</si>
  <si>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</si>
  <si>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</si>
  <si>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</si>
  <si>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</si>
  <si>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</si>
  <si>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</si>
  <si>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</si>
  <si>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</si>
  <si>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</si>
  <si>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</si>
  <si>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</si>
  <si>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</si>
  <si>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</si>
  <si>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</si>
  <si>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</si>
  <si>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</si>
  <si>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</si>
  <si>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</si>
  <si>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</si>
  <si>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</si>
  <si>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</si>
  <si>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</si>
  <si>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</si>
  <si>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</si>
  <si>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</si>
  <si>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</si>
  <si>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</si>
  <si>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</si>
  <si>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</si>
  <si>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</si>
  <si>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</si>
  <si>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</si>
  <si>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</si>
  <si>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</si>
  <si>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</si>
  <si>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</si>
  <si>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</si>
  <si>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</si>
  <si>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</si>
  <si>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</si>
  <si>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</si>
  <si>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</si>
  <si>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</si>
  <si>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</si>
  <si>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</si>
  <si>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</si>
  <si>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</si>
  <si>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</si>
  <si>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</si>
  <si>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</si>
  <si>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</si>
  <si>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</si>
  <si>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</si>
  <si>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</si>
  <si>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</si>
  <si>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</si>
  <si>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</si>
  <si>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</si>
  <si>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</si>
  <si>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</si>
  <si>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</si>
  <si>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</si>
  <si>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</si>
  <si>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</si>
  <si>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</si>
  <si>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</si>
  <si>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</si>
  <si>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</si>
  <si>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</si>
  <si>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</si>
  <si>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</si>
  <si>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</si>
  <si>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</si>
  <si>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</si>
  <si>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</si>
  <si>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</si>
  <si>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</si>
  <si>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</si>
  <si>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</si>
  <si>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</si>
  <si>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</si>
  <si>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</si>
  <si>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</si>
  <si>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</si>
  <si>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</si>
  <si>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</si>
  <si>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</si>
  <si>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</si>
  <si>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</si>
  <si>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</si>
  <si>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</si>
  <si>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</si>
  <si>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</si>
  <si>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</si>
  <si>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</si>
  <si>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</si>
  <si>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</si>
  <si>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</si>
  <si>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</si>
  <si>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</si>
  <si>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</si>
  <si>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</si>
  <si>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</si>
  <si>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</si>
  <si>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</si>
  <si>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</si>
  <si>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</si>
  <si>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</si>
  <si>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</si>
  <si>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</si>
  <si>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</si>
  <si>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</si>
  <si>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</si>
  <si>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</si>
  <si>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</si>
  <si>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</si>
  <si>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</si>
  <si>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</si>
  <si>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</si>
  <si>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</si>
  <si>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</si>
  <si>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</si>
  <si>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</si>
  <si>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</si>
  <si>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</si>
  <si>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</si>
  <si>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</si>
  <si>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</si>
  <si>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</si>
  <si>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</si>
  <si>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</si>
  <si>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</si>
  <si>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</si>
  <si>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</si>
  <si>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</si>
  <si>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</si>
  <si>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</si>
  <si>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</si>
  <si>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</si>
  <si>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</si>
  <si>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</si>
  <si>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</si>
  <si>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</si>
  <si>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</si>
  <si>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</si>
  <si>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</si>
  <si>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</si>
  <si>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</si>
  <si>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</si>
  <si>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</si>
  <si>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</si>
  <si>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</si>
  <si>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</si>
  <si>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</si>
  <si>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</si>
  <si>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</si>
  <si>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</si>
  <si>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</si>
  <si>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</si>
  <si>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</si>
  <si>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</si>
  <si>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</si>
  <si>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</si>
  <si>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</si>
  <si>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</si>
  <si>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</si>
  <si>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</si>
  <si>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</si>
  <si>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</si>
  <si>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</si>
  <si>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</si>
  <si>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</si>
  <si>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</si>
  <si>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</si>
  <si>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</si>
  <si>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</si>
  <si>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</si>
  <si>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</si>
  <si>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</si>
  <si>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</si>
  <si>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</si>
  <si>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</si>
  <si>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</si>
  <si>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</si>
  <si>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</si>
  <si>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</si>
  <si>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</si>
  <si>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</si>
  <si>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</si>
  <si>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</si>
  <si>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</si>
  <si>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</si>
  <si>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</si>
  <si>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</si>
  <si>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</si>
  <si>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</si>
  <si>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</si>
  <si>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</si>
  <si>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</si>
  <si>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</si>
  <si>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</si>
  <si>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</si>
  <si>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</si>
  <si>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</si>
  <si>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</si>
  <si>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</si>
  <si>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</si>
  <si>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</si>
  <si>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</si>
  <si>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</si>
  <si>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</si>
  <si>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</si>
  <si>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</si>
  <si>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</si>
  <si>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</si>
  <si>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</si>
  <si>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</si>
  <si>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</si>
  <si>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01650971</t>
  </si>
  <si>
    <t>010049135</t>
  </si>
  <si>
    <t>HR</t>
  </si>
  <si>
    <t>5493006LGN8RLWC2UL05</t>
  </si>
  <si>
    <t>04525204420</t>
  </si>
  <si>
    <t>1569</t>
  </si>
  <si>
    <t>VIRO TVORNICA ŠEĆERA d.d.</t>
  </si>
  <si>
    <t>ZAGREB</t>
  </si>
  <si>
    <t>ULICA GRADA VUKOVARA 269 g</t>
  </si>
  <si>
    <t>info@secerana.hr</t>
  </si>
  <si>
    <t>www.secerana.hr</t>
  </si>
  <si>
    <t>SLADORANA d.o.o.</t>
  </si>
  <si>
    <t>ULICA GRADA VUKOVARA 269G, ZAGREB</t>
  </si>
  <si>
    <t>03307484</t>
  </si>
  <si>
    <t>SLADORANA-KOOPERACIJA d.o.o.</t>
  </si>
  <si>
    <t>ŠEĆERANA 63, ŽUPANJA</t>
  </si>
  <si>
    <t>02835398</t>
  </si>
  <si>
    <t>VIRO BH d.o.o.</t>
  </si>
  <si>
    <t>HRVATSKIH BRANITELJA 21, GRUDE, BIH</t>
  </si>
  <si>
    <t>64-01-0029-17</t>
  </si>
  <si>
    <t>MARIĆ ANTONIJA</t>
  </si>
  <si>
    <t>099 634 9174</t>
  </si>
  <si>
    <t>antonija.maric@secerana.hr</t>
  </si>
  <si>
    <t>Obveznik:VIRO TVORNICA ŠEĆERA d.d.</t>
  </si>
  <si>
    <t>Obveznik: VIRO TVORNICA ŠEĆERA d.d.</t>
  </si>
  <si>
    <t>stanje na dan 30.09.2023.</t>
  </si>
  <si>
    <t>u razdoblju 01.01.2023. do30.09.2023.</t>
  </si>
  <si>
    <t>u razdoblju 01.01.2023. do 30.09.2023.</t>
  </si>
  <si>
    <t xml:space="preserve">BILJEŠKE UZ FINANCIJSKE IZVJEŠTAJE - TFI
(koji se sastavljaju za tromjesečna razdoblja)
Naziv izdavatelja:   VIRO TVORNICA ŠEĆERA d.d.
OIB:  04525204420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</si>
</sst>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9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6" fillId="11" borderId="34" xfId="4" applyFont="1" applyFill="1" applyBorder="1" applyAlignment="1" applyProtection="1">
      <alignment horizontal="right" vertical="center" wrapText="1"/>
      <protection locked="0"/>
    </xf>
    <xf numFmtId="0" fontId="6" fillId="11" borderId="35" xfId="4" applyFont="1" applyFill="1" applyBorder="1" applyAlignment="1" applyProtection="1">
      <alignment horizontal="right" vertical="center" wrapText="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wrapText="1"/>
      <protection locked="0"/>
    </xf>
    <xf numFmtId="0" fontId="30" fillId="11" borderId="0" xfId="4" applyFont="1" applyFill="1" applyAlignment="1" applyProtection="1">
      <alignment wrapText="1"/>
      <protection locked="0"/>
    </xf>
    <xf numFmtId="0" fontId="30" fillId="11" borderId="0" xfId="4" applyFont="1" applyFill="1" applyProtection="1">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4" xfId="4" applyFont="1" applyFill="1" applyBorder="1" applyAlignment="1" applyProtection="1">
      <alignment horizontal="right" vertical="center"/>
      <protection locked="0"/>
    </xf>
    <xf numFmtId="0" fontId="6" fillId="11" borderId="35"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wrapText="1"/>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0" xfId="4" applyFont="1" applyFill="1" applyAlignment="1" applyProtection="1">
      <alignment horizontal="righ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pplyProtection="1">
      <alignment vertical="center"/>
      <protection locked="0"/>
    </xf>
    <xf numFmtId="0" fontId="31" fillId="11" borderId="0" xfId="4" applyFont="1" applyFill="1" applyAlignment="1" applyProtection="1">
      <alignment vertical="center"/>
      <protection locked="0"/>
    </xf>
    <xf numFmtId="0" fontId="6"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6" fillId="11" borderId="0" xfId="4" applyFont="1" applyFill="1" applyAlignment="1" applyProtection="1">
      <alignment vertical="top"/>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2" xfId="6" xr:uid="{9DA5A289-76AD-4EB6-940D-34CCCFA8D1A9}"/>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O10" sqref="O1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t="s">
        <v>449</v>
      </c>
      <c r="F4" s="133"/>
      <c r="G4" s="86" t="s">
        <v>0</v>
      </c>
      <c r="H4" s="132">
        <v>45199</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450</v>
      </c>
      <c r="D11" s="140"/>
      <c r="E11" s="96"/>
      <c r="F11" s="148" t="s">
        <v>333</v>
      </c>
      <c r="G11" s="138"/>
      <c r="H11" s="149" t="s">
        <v>452</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454</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455</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456</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457</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458</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459</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460</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9</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461</v>
      </c>
      <c r="B37" s="166"/>
      <c r="C37" s="166"/>
      <c r="D37" s="166"/>
      <c r="E37" s="165" t="s">
        <v>462</v>
      </c>
      <c r="F37" s="166"/>
      <c r="G37" s="166"/>
      <c r="H37" s="166"/>
      <c r="I37" s="167"/>
      <c r="J37" s="76" t="s">
        <v>463</v>
      </c>
    </row>
    <row r="38" spans="1:10" x14ac:dyDescent="0.25">
      <c r="A38" s="98"/>
      <c r="B38" s="77"/>
      <c r="C38" s="105"/>
      <c r="D38" s="168"/>
      <c r="E38" s="168"/>
      <c r="F38" s="168"/>
      <c r="G38" s="168"/>
      <c r="H38" s="168"/>
      <c r="I38" s="168"/>
      <c r="J38" s="100"/>
    </row>
    <row r="39" spans="1:10" x14ac:dyDescent="0.25">
      <c r="A39" s="165" t="s">
        <v>464</v>
      </c>
      <c r="B39" s="166"/>
      <c r="C39" s="166"/>
      <c r="D39" s="167"/>
      <c r="E39" s="165" t="s">
        <v>465</v>
      </c>
      <c r="F39" s="166"/>
      <c r="G39" s="166"/>
      <c r="H39" s="166"/>
      <c r="I39" s="167"/>
      <c r="J39" s="44" t="s">
        <v>466</v>
      </c>
    </row>
    <row r="40" spans="1:10" x14ac:dyDescent="0.25">
      <c r="A40" s="98"/>
      <c r="B40" s="77"/>
      <c r="C40" s="105"/>
      <c r="D40" s="113"/>
      <c r="E40" s="168"/>
      <c r="F40" s="168"/>
      <c r="G40" s="168"/>
      <c r="H40" s="168"/>
      <c r="I40" s="99"/>
      <c r="J40" s="100"/>
    </row>
    <row r="41" spans="1:10" x14ac:dyDescent="0.25">
      <c r="A41" s="165" t="s">
        <v>467</v>
      </c>
      <c r="B41" s="166"/>
      <c r="C41" s="166"/>
      <c r="D41" s="167"/>
      <c r="E41" s="165" t="s">
        <v>468</v>
      </c>
      <c r="F41" s="166"/>
      <c r="G41" s="166"/>
      <c r="H41" s="166"/>
      <c r="I41" s="167"/>
      <c r="J41" s="44" t="s">
        <v>469</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470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471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472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60" zoomScaleNormal="100" zoomScaleSheetLayoutView="100" workbookViewId="0">
      <selection activeCell="I70" sqref="I7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475</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473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23828683</v>
      </c>
      <c r="I9" s="120">
        <f>I10+I17+I27+I38+I43</f>
        <v>12478988</v>
      </c>
    </row>
    <row r="10" spans="1:9" ht="12.75" customHeight="1" x14ac:dyDescent="0.2">
      <c r="A10" s="183" t="s">
        <v>5</v>
      </c>
      <c r="B10" s="183"/>
      <c r="C10" s="183"/>
      <c r="D10" s="183"/>
      <c r="E10" s="183"/>
      <c r="F10" s="183"/>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4556731</v>
      </c>
      <c r="I17" s="120">
        <f>I18+I19+I20+I21+I22+I23+I24+I25+I26</f>
        <v>2988393</v>
      </c>
    </row>
    <row r="18" spans="1:9" ht="12.75" customHeight="1" x14ac:dyDescent="0.2">
      <c r="A18" s="182" t="s">
        <v>13</v>
      </c>
      <c r="B18" s="182"/>
      <c r="C18" s="182"/>
      <c r="D18" s="182"/>
      <c r="E18" s="182"/>
      <c r="F18" s="182"/>
      <c r="G18" s="11">
        <v>11</v>
      </c>
      <c r="H18" s="18">
        <v>3761031</v>
      </c>
      <c r="I18" s="18">
        <v>2125328</v>
      </c>
    </row>
    <row r="19" spans="1:9" ht="12.75" customHeight="1" x14ac:dyDescent="0.2">
      <c r="A19" s="182" t="s">
        <v>14</v>
      </c>
      <c r="B19" s="182"/>
      <c r="C19" s="182"/>
      <c r="D19" s="182"/>
      <c r="E19" s="182"/>
      <c r="F19" s="182"/>
      <c r="G19" s="11">
        <v>12</v>
      </c>
      <c r="H19" s="18">
        <f>370428+1</f>
        <v>370429</v>
      </c>
      <c r="I19" s="18">
        <v>325459</v>
      </c>
    </row>
    <row r="20" spans="1:9" ht="12.75" customHeight="1" x14ac:dyDescent="0.2">
      <c r="A20" s="182" t="s">
        <v>15</v>
      </c>
      <c r="B20" s="182"/>
      <c r="C20" s="182"/>
      <c r="D20" s="182"/>
      <c r="E20" s="182"/>
      <c r="F20" s="182"/>
      <c r="G20" s="11">
        <v>13</v>
      </c>
      <c r="H20" s="18">
        <v>229028</v>
      </c>
      <c r="I20" s="18">
        <v>195369</v>
      </c>
    </row>
    <row r="21" spans="1:9" ht="12.75" customHeight="1" x14ac:dyDescent="0.2">
      <c r="A21" s="182" t="s">
        <v>16</v>
      </c>
      <c r="B21" s="182"/>
      <c r="C21" s="182"/>
      <c r="D21" s="182"/>
      <c r="E21" s="182"/>
      <c r="F21" s="182"/>
      <c r="G21" s="11">
        <v>14</v>
      </c>
      <c r="H21" s="18">
        <v>16156</v>
      </c>
      <c r="I21" s="18">
        <v>47366</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293637</v>
      </c>
    </row>
    <row r="25" spans="1:9" ht="12.75" customHeight="1" x14ac:dyDescent="0.2">
      <c r="A25" s="182" t="s">
        <v>20</v>
      </c>
      <c r="B25" s="182"/>
      <c r="C25" s="182"/>
      <c r="D25" s="182"/>
      <c r="E25" s="182"/>
      <c r="F25" s="182"/>
      <c r="G25" s="11">
        <v>18</v>
      </c>
      <c r="H25" s="18">
        <v>1234</v>
      </c>
      <c r="I25" s="18">
        <v>1234</v>
      </c>
    </row>
    <row r="26" spans="1:9" ht="12.75" customHeight="1" x14ac:dyDescent="0.2">
      <c r="A26" s="182" t="s">
        <v>21</v>
      </c>
      <c r="B26" s="182"/>
      <c r="C26" s="182"/>
      <c r="D26" s="182"/>
      <c r="E26" s="182"/>
      <c r="F26" s="182"/>
      <c r="G26" s="11">
        <v>19</v>
      </c>
      <c r="H26" s="18">
        <f>178853</f>
        <v>178853</v>
      </c>
      <c r="I26" s="18">
        <v>0</v>
      </c>
    </row>
    <row r="27" spans="1:9" ht="12.75" customHeight="1" x14ac:dyDescent="0.2">
      <c r="A27" s="183" t="s">
        <v>22</v>
      </c>
      <c r="B27" s="183"/>
      <c r="C27" s="183"/>
      <c r="D27" s="183"/>
      <c r="E27" s="183"/>
      <c r="F27" s="183"/>
      <c r="G27" s="12">
        <v>20</v>
      </c>
      <c r="H27" s="120">
        <f>SUM(H28:H37)</f>
        <v>19271853</v>
      </c>
      <c r="I27" s="120">
        <f>SUM(I28:I37)</f>
        <v>9490496</v>
      </c>
    </row>
    <row r="28" spans="1:9" ht="12.75" customHeight="1" x14ac:dyDescent="0.2">
      <c r="A28" s="182" t="s">
        <v>23</v>
      </c>
      <c r="B28" s="182"/>
      <c r="C28" s="182"/>
      <c r="D28" s="182"/>
      <c r="E28" s="182"/>
      <c r="F28" s="182"/>
      <c r="G28" s="11">
        <v>21</v>
      </c>
      <c r="H28" s="18">
        <v>19271352</v>
      </c>
      <c r="I28" s="18">
        <v>9489995</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501</v>
      </c>
      <c r="I34" s="18">
        <v>501</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99</v>
      </c>
      <c r="I38" s="120">
        <f>I39+I40+I41+I42</f>
        <v>99</v>
      </c>
    </row>
    <row r="39" spans="1:9" ht="12.75" customHeight="1" x14ac:dyDescent="0.2">
      <c r="A39" s="182" t="s">
        <v>34</v>
      </c>
      <c r="B39" s="182"/>
      <c r="C39" s="182"/>
      <c r="D39" s="182"/>
      <c r="E39" s="182"/>
      <c r="F39" s="182"/>
      <c r="G39" s="11">
        <v>32</v>
      </c>
      <c r="H39" s="18">
        <v>99</v>
      </c>
      <c r="I39" s="18">
        <v>99</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9979804</v>
      </c>
      <c r="I44" s="120">
        <f>I45+I53+I60+I70</f>
        <v>2568060</v>
      </c>
    </row>
    <row r="45" spans="1:9" ht="12.75" customHeight="1" x14ac:dyDescent="0.2">
      <c r="A45" s="183" t="s">
        <v>39</v>
      </c>
      <c r="B45" s="183"/>
      <c r="C45" s="183"/>
      <c r="D45" s="183"/>
      <c r="E45" s="183"/>
      <c r="F45" s="183"/>
      <c r="G45" s="12">
        <v>38</v>
      </c>
      <c r="H45" s="120">
        <f>SUM(H46:H52)</f>
        <v>1024501</v>
      </c>
      <c r="I45" s="120">
        <f>SUM(I46:I52)</f>
        <v>491579</v>
      </c>
    </row>
    <row r="46" spans="1:9" ht="12.75" customHeight="1" x14ac:dyDescent="0.2">
      <c r="A46" s="182" t="s">
        <v>40</v>
      </c>
      <c r="B46" s="182"/>
      <c r="C46" s="182"/>
      <c r="D46" s="182"/>
      <c r="E46" s="182"/>
      <c r="F46" s="182"/>
      <c r="G46" s="11">
        <v>39</v>
      </c>
      <c r="H46" s="18">
        <v>82392</v>
      </c>
      <c r="I46" s="18">
        <v>65918</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6072</v>
      </c>
      <c r="I48" s="18">
        <v>5275</v>
      </c>
    </row>
    <row r="49" spans="1:9" ht="12.75" customHeight="1" x14ac:dyDescent="0.2">
      <c r="A49" s="182" t="s">
        <v>43</v>
      </c>
      <c r="B49" s="182"/>
      <c r="C49" s="182"/>
      <c r="D49" s="182"/>
      <c r="E49" s="182"/>
      <c r="F49" s="182"/>
      <c r="G49" s="11">
        <v>42</v>
      </c>
      <c r="H49" s="18">
        <v>672266</v>
      </c>
      <c r="I49" s="18">
        <v>185638</v>
      </c>
    </row>
    <row r="50" spans="1:9" ht="12.75" customHeight="1" x14ac:dyDescent="0.2">
      <c r="A50" s="182" t="s">
        <v>44</v>
      </c>
      <c r="B50" s="182"/>
      <c r="C50" s="182"/>
      <c r="D50" s="182"/>
      <c r="E50" s="182"/>
      <c r="F50" s="182"/>
      <c r="G50" s="11">
        <v>43</v>
      </c>
      <c r="H50" s="18">
        <v>165752</v>
      </c>
      <c r="I50" s="18">
        <v>167845</v>
      </c>
    </row>
    <row r="51" spans="1:9" ht="12.75" customHeight="1" x14ac:dyDescent="0.2">
      <c r="A51" s="182" t="s">
        <v>45</v>
      </c>
      <c r="B51" s="182"/>
      <c r="C51" s="182"/>
      <c r="D51" s="182"/>
      <c r="E51" s="182"/>
      <c r="F51" s="182"/>
      <c r="G51" s="11">
        <v>44</v>
      </c>
      <c r="H51" s="18">
        <v>98019</v>
      </c>
      <c r="I51" s="18">
        <v>66903</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671900</v>
      </c>
      <c r="I53" s="120">
        <f>SUM(I54:I59)</f>
        <v>514460</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202736</v>
      </c>
    </row>
    <row r="56" spans="1:9" ht="12.75" customHeight="1" x14ac:dyDescent="0.2">
      <c r="A56" s="182" t="s">
        <v>50</v>
      </c>
      <c r="B56" s="182"/>
      <c r="C56" s="182"/>
      <c r="D56" s="182"/>
      <c r="E56" s="182"/>
      <c r="F56" s="182"/>
      <c r="G56" s="11">
        <v>49</v>
      </c>
      <c r="H56" s="18">
        <v>409847</v>
      </c>
      <c r="I56" s="18">
        <v>221198</v>
      </c>
    </row>
    <row r="57" spans="1:9" ht="12.75" customHeight="1" x14ac:dyDescent="0.2">
      <c r="A57" s="182" t="s">
        <v>51</v>
      </c>
      <c r="B57" s="182"/>
      <c r="C57" s="182"/>
      <c r="D57" s="182"/>
      <c r="E57" s="182"/>
      <c r="F57" s="182"/>
      <c r="G57" s="11">
        <v>50</v>
      </c>
      <c r="H57" s="18">
        <v>703</v>
      </c>
      <c r="I57" s="18">
        <v>128</v>
      </c>
    </row>
    <row r="58" spans="1:9" ht="12.75" customHeight="1" x14ac:dyDescent="0.2">
      <c r="A58" s="182" t="s">
        <v>52</v>
      </c>
      <c r="B58" s="182"/>
      <c r="C58" s="182"/>
      <c r="D58" s="182"/>
      <c r="E58" s="182"/>
      <c r="F58" s="182"/>
      <c r="G58" s="11">
        <v>51</v>
      </c>
      <c r="H58" s="18">
        <v>158585</v>
      </c>
      <c r="I58" s="18">
        <v>28449</v>
      </c>
    </row>
    <row r="59" spans="1:9" ht="12.75" customHeight="1" x14ac:dyDescent="0.2">
      <c r="A59" s="182" t="s">
        <v>53</v>
      </c>
      <c r="B59" s="182"/>
      <c r="C59" s="182"/>
      <c r="D59" s="182"/>
      <c r="E59" s="182"/>
      <c r="F59" s="182"/>
      <c r="G59" s="11">
        <v>52</v>
      </c>
      <c r="H59" s="18">
        <v>102765</v>
      </c>
      <c r="I59" s="18">
        <v>61949</v>
      </c>
    </row>
    <row r="60" spans="1:9" ht="12.75" customHeight="1" x14ac:dyDescent="0.2">
      <c r="A60" s="183" t="s">
        <v>54</v>
      </c>
      <c r="B60" s="183"/>
      <c r="C60" s="183"/>
      <c r="D60" s="183"/>
      <c r="E60" s="183"/>
      <c r="F60" s="183"/>
      <c r="G60" s="12">
        <v>53</v>
      </c>
      <c r="H60" s="120">
        <f>SUM(H61:H69)</f>
        <v>2897495</v>
      </c>
      <c r="I60" s="120">
        <f>SUM(I61:I69)</f>
        <v>380925</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2885125</v>
      </c>
      <c r="I66" s="18">
        <v>376535</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12370</v>
      </c>
      <c r="I68" s="18">
        <v>4390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5385908</v>
      </c>
      <c r="I70" s="18">
        <v>1181096</v>
      </c>
    </row>
    <row r="71" spans="1:9" ht="12.75" customHeight="1" x14ac:dyDescent="0.2">
      <c r="A71" s="198" t="s">
        <v>58</v>
      </c>
      <c r="B71" s="198"/>
      <c r="C71" s="198"/>
      <c r="D71" s="198"/>
      <c r="E71" s="198"/>
      <c r="F71" s="198"/>
      <c r="G71" s="11">
        <v>64</v>
      </c>
      <c r="H71" s="18">
        <v>133</v>
      </c>
      <c r="I71" s="18">
        <v>14664</v>
      </c>
    </row>
    <row r="72" spans="1:9" ht="12.75" customHeight="1" x14ac:dyDescent="0.2">
      <c r="A72" s="184" t="s">
        <v>304</v>
      </c>
      <c r="B72" s="184"/>
      <c r="C72" s="184"/>
      <c r="D72" s="184"/>
      <c r="E72" s="184"/>
      <c r="F72" s="184"/>
      <c r="G72" s="12">
        <v>65</v>
      </c>
      <c r="H72" s="120">
        <f>H8+H9+H44+H71</f>
        <v>33808620</v>
      </c>
      <c r="I72" s="120">
        <f>I8+I9+I44+I71</f>
        <v>15061712</v>
      </c>
    </row>
    <row r="73" spans="1:9" ht="12.75" customHeight="1" x14ac:dyDescent="0.2">
      <c r="A73" s="198" t="s">
        <v>59</v>
      </c>
      <c r="B73" s="198"/>
      <c r="C73" s="198"/>
      <c r="D73" s="198"/>
      <c r="E73" s="198"/>
      <c r="F73" s="198"/>
      <c r="G73" s="11">
        <v>66</v>
      </c>
      <c r="H73" s="18">
        <v>1165198</v>
      </c>
      <c r="I73" s="18">
        <v>1151918</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27344508</v>
      </c>
      <c r="I75" s="121">
        <f>I76+I77+I78+I84+I85+I91+I94+I97</f>
        <v>12955683</v>
      </c>
    </row>
    <row r="76" spans="1:9" ht="12.75" customHeight="1" x14ac:dyDescent="0.2">
      <c r="A76" s="182" t="s">
        <v>61</v>
      </c>
      <c r="B76" s="182"/>
      <c r="C76" s="182"/>
      <c r="D76" s="182"/>
      <c r="E76" s="182"/>
      <c r="F76" s="182"/>
      <c r="G76" s="11">
        <v>68</v>
      </c>
      <c r="H76" s="18">
        <v>33127621</v>
      </c>
      <c r="I76" s="18">
        <v>33127621</v>
      </c>
    </row>
    <row r="77" spans="1:9" ht="12.75" customHeight="1" x14ac:dyDescent="0.2">
      <c r="A77" s="182" t="s">
        <v>62</v>
      </c>
      <c r="B77" s="182"/>
      <c r="C77" s="182"/>
      <c r="D77" s="182"/>
      <c r="E77" s="182"/>
      <c r="F77" s="182"/>
      <c r="G77" s="11">
        <v>69</v>
      </c>
      <c r="H77" s="18">
        <v>1376083</v>
      </c>
      <c r="I77" s="18">
        <v>1376083</v>
      </c>
    </row>
    <row r="78" spans="1:9" ht="12.75" customHeight="1" x14ac:dyDescent="0.2">
      <c r="A78" s="183" t="s">
        <v>63</v>
      </c>
      <c r="B78" s="183"/>
      <c r="C78" s="183"/>
      <c r="D78" s="183"/>
      <c r="E78" s="183"/>
      <c r="F78" s="183"/>
      <c r="G78" s="12">
        <v>70</v>
      </c>
      <c r="H78" s="121">
        <f>SUM(H79:H83)</f>
        <v>6781879</v>
      </c>
      <c r="I78" s="121">
        <f>SUM(I79:I83)</f>
        <v>4730869</v>
      </c>
    </row>
    <row r="79" spans="1:9" ht="12.75" customHeight="1" x14ac:dyDescent="0.2">
      <c r="A79" s="182" t="s">
        <v>64</v>
      </c>
      <c r="B79" s="182"/>
      <c r="C79" s="182"/>
      <c r="D79" s="182"/>
      <c r="E79" s="182"/>
      <c r="F79" s="182"/>
      <c r="G79" s="11">
        <v>71</v>
      </c>
      <c r="H79" s="18">
        <v>1656042</v>
      </c>
      <c r="I79" s="18">
        <v>1656381</v>
      </c>
    </row>
    <row r="80" spans="1:9" ht="12.75" customHeight="1" x14ac:dyDescent="0.2">
      <c r="A80" s="182" t="s">
        <v>65</v>
      </c>
      <c r="B80" s="182"/>
      <c r="C80" s="182"/>
      <c r="D80" s="182"/>
      <c r="E80" s="182"/>
      <c r="F80" s="182"/>
      <c r="G80" s="11">
        <v>72</v>
      </c>
      <c r="H80" s="18">
        <v>5822108</v>
      </c>
      <c r="I80" s="18">
        <v>5822108</v>
      </c>
    </row>
    <row r="81" spans="1:9" ht="12.75" customHeight="1" x14ac:dyDescent="0.2">
      <c r="A81" s="182" t="s">
        <v>66</v>
      </c>
      <c r="B81" s="182"/>
      <c r="C81" s="182"/>
      <c r="D81" s="182"/>
      <c r="E81" s="182"/>
      <c r="F81" s="182"/>
      <c r="G81" s="11">
        <v>73</v>
      </c>
      <c r="H81" s="18">
        <v>-696271</v>
      </c>
      <c r="I81" s="18">
        <v>-2747620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-4331377</v>
      </c>
      <c r="I91" s="120">
        <f>I92-I93</f>
        <v>-31682345</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4331377</v>
      </c>
      <c r="I93" s="18">
        <v>31682345</v>
      </c>
    </row>
    <row r="94" spans="1:9" ht="12.75" customHeight="1" x14ac:dyDescent="0.2">
      <c r="A94" s="183" t="s">
        <v>353</v>
      </c>
      <c r="B94" s="183"/>
      <c r="C94" s="183"/>
      <c r="D94" s="183"/>
      <c r="E94" s="183"/>
      <c r="F94" s="183"/>
      <c r="G94" s="12">
        <v>86</v>
      </c>
      <c r="H94" s="120">
        <f>H95-H96</f>
        <v>-9609698</v>
      </c>
      <c r="I94" s="120">
        <f>I95-I96</f>
        <v>5403455</v>
      </c>
    </row>
    <row r="95" spans="1:9" ht="12.75" customHeight="1" x14ac:dyDescent="0.2">
      <c r="A95" s="182" t="s">
        <v>74</v>
      </c>
      <c r="B95" s="182"/>
      <c r="C95" s="182"/>
      <c r="D95" s="182"/>
      <c r="E95" s="182"/>
      <c r="F95" s="182"/>
      <c r="G95" s="11">
        <v>87</v>
      </c>
      <c r="H95" s="18">
        <v>0</v>
      </c>
      <c r="I95" s="18">
        <v>5403455</v>
      </c>
    </row>
    <row r="96" spans="1:9" ht="12.75" customHeight="1" x14ac:dyDescent="0.2">
      <c r="A96" s="182" t="s">
        <v>75</v>
      </c>
      <c r="B96" s="182"/>
      <c r="C96" s="182"/>
      <c r="D96" s="182"/>
      <c r="E96" s="182"/>
      <c r="F96" s="182"/>
      <c r="G96" s="11">
        <v>88</v>
      </c>
      <c r="H96" s="18">
        <v>9609698</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3817176</v>
      </c>
      <c r="I105" s="120">
        <f>SUM(I106:I116)</f>
        <v>755281</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3817176</v>
      </c>
      <c r="I113" s="18">
        <v>755281</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2136107</v>
      </c>
      <c r="I117" s="120">
        <f>SUM(I118:I131)</f>
        <v>1144291</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581735</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5891</v>
      </c>
      <c r="I122" s="18">
        <v>205891</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214575</v>
      </c>
      <c r="I124" s="18">
        <v>118129</v>
      </c>
    </row>
    <row r="125" spans="1:9" ht="12.75" customHeight="1" x14ac:dyDescent="0.2">
      <c r="A125" s="182" t="s">
        <v>90</v>
      </c>
      <c r="B125" s="182"/>
      <c r="C125" s="182"/>
      <c r="D125" s="182"/>
      <c r="E125" s="182"/>
      <c r="F125" s="182"/>
      <c r="G125" s="11">
        <v>117</v>
      </c>
      <c r="H125" s="18">
        <v>1300956</v>
      </c>
      <c r="I125" s="18">
        <v>207080</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10678</v>
      </c>
      <c r="I127" s="18">
        <v>13204</v>
      </c>
    </row>
    <row r="128" spans="1:9" x14ac:dyDescent="0.2">
      <c r="A128" s="182" t="s">
        <v>95</v>
      </c>
      <c r="B128" s="182"/>
      <c r="C128" s="182"/>
      <c r="D128" s="182"/>
      <c r="E128" s="182"/>
      <c r="F128" s="182"/>
      <c r="G128" s="11">
        <v>120</v>
      </c>
      <c r="H128" s="18">
        <v>603408</v>
      </c>
      <c r="I128" s="18">
        <v>10301</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f>600-1</f>
        <v>599</v>
      </c>
      <c r="I131" s="18">
        <v>7951</v>
      </c>
    </row>
    <row r="132" spans="1:9" ht="22.15" customHeight="1" x14ac:dyDescent="0.2">
      <c r="A132" s="198" t="s">
        <v>99</v>
      </c>
      <c r="B132" s="198"/>
      <c r="C132" s="198"/>
      <c r="D132" s="198"/>
      <c r="E132" s="198"/>
      <c r="F132" s="198"/>
      <c r="G132" s="11">
        <v>124</v>
      </c>
      <c r="H132" s="18">
        <v>510829</v>
      </c>
      <c r="I132" s="18">
        <v>206457</v>
      </c>
    </row>
    <row r="133" spans="1:9" ht="12.75" customHeight="1" x14ac:dyDescent="0.2">
      <c r="A133" s="184" t="s">
        <v>358</v>
      </c>
      <c r="B133" s="184"/>
      <c r="C133" s="184"/>
      <c r="D133" s="184"/>
      <c r="E133" s="184"/>
      <c r="F133" s="184"/>
      <c r="G133" s="12">
        <v>125</v>
      </c>
      <c r="H133" s="120">
        <f>H75+H98+H105+H117+H132</f>
        <v>33808620</v>
      </c>
      <c r="I133" s="120">
        <f>I75+I98+I105+I117+I132</f>
        <v>15061712</v>
      </c>
    </row>
    <row r="134" spans="1:9" x14ac:dyDescent="0.2">
      <c r="A134" s="198" t="s">
        <v>100</v>
      </c>
      <c r="B134" s="198"/>
      <c r="C134" s="198"/>
      <c r="D134" s="198"/>
      <c r="E134" s="198"/>
      <c r="F134" s="198"/>
      <c r="G134" s="11">
        <v>126</v>
      </c>
      <c r="H134" s="18">
        <v>1165198</v>
      </c>
      <c r="I134" s="18">
        <v>1151918</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52" zoomScale="85" zoomScaleNormal="85" zoomScaleSheetLayoutView="85" workbookViewId="0">
      <selection activeCell="I56" sqref="I56"/>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476</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474</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19828989</v>
      </c>
      <c r="I8" s="52">
        <f>SUM(I9:I13)</f>
        <v>6403604</v>
      </c>
      <c r="J8" s="52">
        <f>SUM(J9:J13)</f>
        <v>2121023</v>
      </c>
      <c r="K8" s="52">
        <f>SUM(K9:K13)</f>
        <v>619806</v>
      </c>
    </row>
    <row r="9" spans="1:11" ht="12.75" customHeight="1" x14ac:dyDescent="0.2">
      <c r="A9" s="182" t="s">
        <v>115</v>
      </c>
      <c r="B9" s="182"/>
      <c r="C9" s="182"/>
      <c r="D9" s="182"/>
      <c r="E9" s="182"/>
      <c r="F9" s="182"/>
      <c r="G9" s="11">
        <v>2</v>
      </c>
      <c r="H9" s="53">
        <v>11534</v>
      </c>
      <c r="I9" s="53">
        <v>-495708</v>
      </c>
      <c r="J9" s="53">
        <v>0</v>
      </c>
      <c r="K9" s="53">
        <v>0</v>
      </c>
    </row>
    <row r="10" spans="1:11" ht="12.75" customHeight="1" x14ac:dyDescent="0.2">
      <c r="A10" s="182" t="s">
        <v>116</v>
      </c>
      <c r="B10" s="182"/>
      <c r="C10" s="182"/>
      <c r="D10" s="182"/>
      <c r="E10" s="182"/>
      <c r="F10" s="182"/>
      <c r="G10" s="11">
        <v>3</v>
      </c>
      <c r="H10" s="53">
        <v>7281293</v>
      </c>
      <c r="I10" s="53">
        <v>1083721</v>
      </c>
      <c r="J10" s="53">
        <v>1442541</v>
      </c>
      <c r="K10" s="53">
        <v>500758</v>
      </c>
    </row>
    <row r="11" spans="1:11" ht="12.75" customHeight="1" x14ac:dyDescent="0.2">
      <c r="A11" s="182" t="s">
        <v>117</v>
      </c>
      <c r="B11" s="182"/>
      <c r="C11" s="182"/>
      <c r="D11" s="182"/>
      <c r="E11" s="182"/>
      <c r="F11" s="182"/>
      <c r="G11" s="11">
        <v>4</v>
      </c>
      <c r="H11" s="53">
        <v>3316</v>
      </c>
      <c r="I11" s="53">
        <v>3252</v>
      </c>
      <c r="J11" s="53">
        <v>5492</v>
      </c>
      <c r="K11" s="53">
        <v>1845</v>
      </c>
    </row>
    <row r="12" spans="1:11" ht="12.75" customHeight="1" x14ac:dyDescent="0.2">
      <c r="A12" s="182" t="s">
        <v>118</v>
      </c>
      <c r="B12" s="182"/>
      <c r="C12" s="182"/>
      <c r="D12" s="182"/>
      <c r="E12" s="182"/>
      <c r="F12" s="182"/>
      <c r="G12" s="11">
        <v>5</v>
      </c>
      <c r="H12" s="53">
        <v>539770</v>
      </c>
      <c r="I12" s="53">
        <v>7153</v>
      </c>
      <c r="J12" s="53">
        <v>0</v>
      </c>
      <c r="K12" s="53">
        <v>0</v>
      </c>
    </row>
    <row r="13" spans="1:11" ht="12.75" customHeight="1" x14ac:dyDescent="0.2">
      <c r="A13" s="182" t="s">
        <v>119</v>
      </c>
      <c r="B13" s="182"/>
      <c r="C13" s="182"/>
      <c r="D13" s="182"/>
      <c r="E13" s="182"/>
      <c r="F13" s="182"/>
      <c r="G13" s="11">
        <v>6</v>
      </c>
      <c r="H13" s="53">
        <v>11993076</v>
      </c>
      <c r="I13" s="53">
        <v>5805186</v>
      </c>
      <c r="J13" s="53">
        <v>672990</v>
      </c>
      <c r="K13" s="53">
        <v>117203</v>
      </c>
    </row>
    <row r="14" spans="1:11" ht="12.75" customHeight="1" x14ac:dyDescent="0.2">
      <c r="A14" s="216" t="s">
        <v>360</v>
      </c>
      <c r="B14" s="216"/>
      <c r="C14" s="216"/>
      <c r="D14" s="216"/>
      <c r="E14" s="216"/>
      <c r="F14" s="216"/>
      <c r="G14" s="12">
        <v>7</v>
      </c>
      <c r="H14" s="52">
        <f>H15+H16+H20+H24+H25+H26+H29+H36</f>
        <v>10864903</v>
      </c>
      <c r="I14" s="52">
        <f>I15+I16+I20+I24+I25+I26+I29+I36</f>
        <v>447176</v>
      </c>
      <c r="J14" s="52">
        <f>J15+J16+J20+J24+J25+J26+J29+J36</f>
        <v>3309990</v>
      </c>
      <c r="K14" s="52">
        <f>K15+K16+K20+K24+K25+K26+K29+K36</f>
        <v>2168429</v>
      </c>
    </row>
    <row r="15" spans="1:11" ht="12.75" customHeight="1" x14ac:dyDescent="0.2">
      <c r="A15" s="182" t="s">
        <v>104</v>
      </c>
      <c r="B15" s="182"/>
      <c r="C15" s="182"/>
      <c r="D15" s="182"/>
      <c r="E15" s="182"/>
      <c r="F15" s="182"/>
      <c r="G15" s="11">
        <v>8</v>
      </c>
      <c r="H15" s="53">
        <v>109494</v>
      </c>
      <c r="I15" s="53">
        <v>4861</v>
      </c>
      <c r="J15" s="53">
        <v>0</v>
      </c>
      <c r="K15" s="53">
        <v>0</v>
      </c>
    </row>
    <row r="16" spans="1:11" ht="12.75" customHeight="1" x14ac:dyDescent="0.2">
      <c r="A16" s="183" t="s">
        <v>440</v>
      </c>
      <c r="B16" s="183"/>
      <c r="C16" s="183"/>
      <c r="D16" s="183"/>
      <c r="E16" s="183"/>
      <c r="F16" s="183"/>
      <c r="G16" s="12">
        <v>9</v>
      </c>
      <c r="H16" s="52">
        <f>SUM(H17:H19)</f>
        <v>6708077</v>
      </c>
      <c r="I16" s="52">
        <f>SUM(I17:I19)</f>
        <v>332361</v>
      </c>
      <c r="J16" s="52">
        <f>SUM(J17:J19)</f>
        <v>1171978</v>
      </c>
      <c r="K16" s="52">
        <f>SUM(K17:K19)</f>
        <v>333932</v>
      </c>
    </row>
    <row r="17" spans="1:11" ht="12.75" customHeight="1" x14ac:dyDescent="0.2">
      <c r="A17" s="217" t="s">
        <v>120</v>
      </c>
      <c r="B17" s="217"/>
      <c r="C17" s="217"/>
      <c r="D17" s="217"/>
      <c r="E17" s="217"/>
      <c r="F17" s="217"/>
      <c r="G17" s="11">
        <v>10</v>
      </c>
      <c r="H17" s="53">
        <v>665208</v>
      </c>
      <c r="I17" s="53">
        <v>117851</v>
      </c>
      <c r="J17" s="53">
        <v>20215</v>
      </c>
      <c r="K17" s="53">
        <v>14143</v>
      </c>
    </row>
    <row r="18" spans="1:11" ht="12.75" customHeight="1" x14ac:dyDescent="0.2">
      <c r="A18" s="217" t="s">
        <v>121</v>
      </c>
      <c r="B18" s="217"/>
      <c r="C18" s="217"/>
      <c r="D18" s="217"/>
      <c r="E18" s="217"/>
      <c r="F18" s="217"/>
      <c r="G18" s="11">
        <v>11</v>
      </c>
      <c r="H18" s="53">
        <v>5994537</v>
      </c>
      <c r="I18" s="53">
        <v>405490</v>
      </c>
      <c r="J18" s="53">
        <v>1001168</v>
      </c>
      <c r="K18" s="53">
        <v>286308</v>
      </c>
    </row>
    <row r="19" spans="1:11" ht="12.75" customHeight="1" x14ac:dyDescent="0.2">
      <c r="A19" s="217" t="s">
        <v>122</v>
      </c>
      <c r="B19" s="217"/>
      <c r="C19" s="217"/>
      <c r="D19" s="217"/>
      <c r="E19" s="217"/>
      <c r="F19" s="217"/>
      <c r="G19" s="11">
        <v>12</v>
      </c>
      <c r="H19" s="53">
        <v>48332</v>
      </c>
      <c r="I19" s="53">
        <v>-190980</v>
      </c>
      <c r="J19" s="53">
        <v>150595</v>
      </c>
      <c r="K19" s="53">
        <v>33481</v>
      </c>
    </row>
    <row r="20" spans="1:11" ht="12.75" customHeight="1" x14ac:dyDescent="0.2">
      <c r="A20" s="183" t="s">
        <v>441</v>
      </c>
      <c r="B20" s="183"/>
      <c r="C20" s="183"/>
      <c r="D20" s="183"/>
      <c r="E20" s="183"/>
      <c r="F20" s="183"/>
      <c r="G20" s="12">
        <v>13</v>
      </c>
      <c r="H20" s="52">
        <f>SUM(H21:H23)</f>
        <v>685262</v>
      </c>
      <c r="I20" s="52">
        <f>SUM(I21:I23)</f>
        <v>237509</v>
      </c>
      <c r="J20" s="52">
        <f>SUM(J21:J23)</f>
        <v>228120</v>
      </c>
      <c r="K20" s="52">
        <f>SUM(K21:K23)</f>
        <v>71060</v>
      </c>
    </row>
    <row r="21" spans="1:11" ht="12.75" customHeight="1" x14ac:dyDescent="0.2">
      <c r="A21" s="217" t="s">
        <v>105</v>
      </c>
      <c r="B21" s="217"/>
      <c r="C21" s="217"/>
      <c r="D21" s="217"/>
      <c r="E21" s="217"/>
      <c r="F21" s="217"/>
      <c r="G21" s="11">
        <v>14</v>
      </c>
      <c r="H21" s="53">
        <v>431681</v>
      </c>
      <c r="I21" s="53">
        <v>148928</v>
      </c>
      <c r="J21" s="53">
        <v>131185</v>
      </c>
      <c r="K21" s="53">
        <v>40399</v>
      </c>
    </row>
    <row r="22" spans="1:11" ht="12.75" customHeight="1" x14ac:dyDescent="0.2">
      <c r="A22" s="217" t="s">
        <v>106</v>
      </c>
      <c r="B22" s="217"/>
      <c r="C22" s="217"/>
      <c r="D22" s="217"/>
      <c r="E22" s="217"/>
      <c r="F22" s="217"/>
      <c r="G22" s="11">
        <v>15</v>
      </c>
      <c r="H22" s="53">
        <v>162727</v>
      </c>
      <c r="I22" s="53">
        <v>57553</v>
      </c>
      <c r="J22" s="53">
        <v>68429</v>
      </c>
      <c r="K22" s="53">
        <v>21807</v>
      </c>
    </row>
    <row r="23" spans="1:11" ht="12.75" customHeight="1" x14ac:dyDescent="0.2">
      <c r="A23" s="217" t="s">
        <v>107</v>
      </c>
      <c r="B23" s="217"/>
      <c r="C23" s="217"/>
      <c r="D23" s="217"/>
      <c r="E23" s="217"/>
      <c r="F23" s="217"/>
      <c r="G23" s="11">
        <v>16</v>
      </c>
      <c r="H23" s="53">
        <v>90854</v>
      </c>
      <c r="I23" s="53">
        <v>31028</v>
      </c>
      <c r="J23" s="53">
        <v>28506</v>
      </c>
      <c r="K23" s="53">
        <v>8854</v>
      </c>
    </row>
    <row r="24" spans="1:11" ht="12.75" customHeight="1" x14ac:dyDescent="0.2">
      <c r="A24" s="182" t="s">
        <v>108</v>
      </c>
      <c r="B24" s="182"/>
      <c r="C24" s="182"/>
      <c r="D24" s="182"/>
      <c r="E24" s="182"/>
      <c r="F24" s="182"/>
      <c r="G24" s="11">
        <v>17</v>
      </c>
      <c r="H24" s="53">
        <v>340797</v>
      </c>
      <c r="I24" s="53">
        <v>113358</v>
      </c>
      <c r="J24" s="53">
        <v>71802</v>
      </c>
      <c r="K24" s="53">
        <v>23777</v>
      </c>
    </row>
    <row r="25" spans="1:11" ht="12.75" customHeight="1" x14ac:dyDescent="0.2">
      <c r="A25" s="182" t="s">
        <v>109</v>
      </c>
      <c r="B25" s="182"/>
      <c r="C25" s="182"/>
      <c r="D25" s="182"/>
      <c r="E25" s="182"/>
      <c r="F25" s="182"/>
      <c r="G25" s="11">
        <v>18</v>
      </c>
      <c r="H25" s="53">
        <v>128932</v>
      </c>
      <c r="I25" s="53">
        <v>-13736</v>
      </c>
      <c r="J25" s="53">
        <v>185632</v>
      </c>
      <c r="K25" s="53">
        <v>102932</v>
      </c>
    </row>
    <row r="26" spans="1:11" ht="12.75" customHeight="1" x14ac:dyDescent="0.2">
      <c r="A26" s="183" t="s">
        <v>442</v>
      </c>
      <c r="B26" s="183"/>
      <c r="C26" s="183"/>
      <c r="D26" s="183"/>
      <c r="E26" s="183"/>
      <c r="F26" s="183"/>
      <c r="G26" s="12">
        <v>19</v>
      </c>
      <c r="H26" s="52">
        <f>H27+H28</f>
        <v>0</v>
      </c>
      <c r="I26" s="52">
        <f>I27+I28</f>
        <v>0</v>
      </c>
      <c r="J26" s="52">
        <f>J27+J28</f>
        <v>1636501</v>
      </c>
      <c r="K26" s="52">
        <f>K27+K28</f>
        <v>1636501</v>
      </c>
    </row>
    <row r="27" spans="1:11" ht="12.75" customHeight="1" x14ac:dyDescent="0.2">
      <c r="A27" s="217" t="s">
        <v>123</v>
      </c>
      <c r="B27" s="217"/>
      <c r="C27" s="217"/>
      <c r="D27" s="217"/>
      <c r="E27" s="217"/>
      <c r="F27" s="217"/>
      <c r="G27" s="11">
        <v>20</v>
      </c>
      <c r="H27" s="53">
        <v>0</v>
      </c>
      <c r="I27" s="53">
        <v>0</v>
      </c>
      <c r="J27" s="53">
        <v>1635703</v>
      </c>
      <c r="K27" s="53">
        <v>1635703</v>
      </c>
    </row>
    <row r="28" spans="1:11" ht="12.75" customHeight="1" x14ac:dyDescent="0.2">
      <c r="A28" s="217" t="s">
        <v>124</v>
      </c>
      <c r="B28" s="217"/>
      <c r="C28" s="217"/>
      <c r="D28" s="217"/>
      <c r="E28" s="217"/>
      <c r="F28" s="217"/>
      <c r="G28" s="11">
        <v>21</v>
      </c>
      <c r="H28" s="53">
        <v>0</v>
      </c>
      <c r="I28" s="53">
        <v>0</v>
      </c>
      <c r="J28" s="53">
        <v>798</v>
      </c>
      <c r="K28" s="53">
        <v>798</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2892341</v>
      </c>
      <c r="I36" s="53">
        <v>-227177</v>
      </c>
      <c r="J36" s="53">
        <v>15957</v>
      </c>
      <c r="K36" s="53">
        <v>227</v>
      </c>
    </row>
    <row r="37" spans="1:11" ht="12.75" customHeight="1" x14ac:dyDescent="0.2">
      <c r="A37" s="216" t="s">
        <v>361</v>
      </c>
      <c r="B37" s="216"/>
      <c r="C37" s="216"/>
      <c r="D37" s="216"/>
      <c r="E37" s="216"/>
      <c r="F37" s="216"/>
      <c r="G37" s="12">
        <v>30</v>
      </c>
      <c r="H37" s="52">
        <f>SUM(H38:H47)</f>
        <v>300544</v>
      </c>
      <c r="I37" s="52">
        <f>SUM(I38:I47)</f>
        <v>95411</v>
      </c>
      <c r="J37" s="52">
        <f>SUM(J38:J47)</f>
        <v>84985</v>
      </c>
      <c r="K37" s="52">
        <f>SUM(K38:K47)</f>
        <v>26708</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163957</v>
      </c>
      <c r="I41" s="53">
        <v>163177</v>
      </c>
      <c r="J41" s="53">
        <v>0</v>
      </c>
      <c r="K41" s="53">
        <v>0</v>
      </c>
    </row>
    <row r="42" spans="1:11" ht="25.15" customHeight="1" x14ac:dyDescent="0.2">
      <c r="A42" s="182" t="s">
        <v>135</v>
      </c>
      <c r="B42" s="182"/>
      <c r="C42" s="182"/>
      <c r="D42" s="182"/>
      <c r="E42" s="182"/>
      <c r="F42" s="182"/>
      <c r="G42" s="11">
        <v>35</v>
      </c>
      <c r="H42" s="53">
        <v>8590</v>
      </c>
      <c r="I42" s="53">
        <v>-109453</v>
      </c>
      <c r="J42" s="53">
        <v>26</v>
      </c>
      <c r="K42" s="53">
        <v>14</v>
      </c>
    </row>
    <row r="43" spans="1:11" ht="12.75" customHeight="1" x14ac:dyDescent="0.2">
      <c r="A43" s="182" t="s">
        <v>136</v>
      </c>
      <c r="B43" s="182"/>
      <c r="C43" s="182"/>
      <c r="D43" s="182"/>
      <c r="E43" s="182"/>
      <c r="F43" s="182"/>
      <c r="G43" s="11">
        <v>36</v>
      </c>
      <c r="H43" s="53">
        <v>7930</v>
      </c>
      <c r="I43" s="53">
        <v>1598</v>
      </c>
      <c r="J43" s="53">
        <v>83888</v>
      </c>
      <c r="K43" s="53">
        <v>26659</v>
      </c>
    </row>
    <row r="44" spans="1:11" ht="12.75" customHeight="1" x14ac:dyDescent="0.2">
      <c r="A44" s="182" t="s">
        <v>137</v>
      </c>
      <c r="B44" s="182"/>
      <c r="C44" s="182"/>
      <c r="D44" s="182"/>
      <c r="E44" s="182"/>
      <c r="F44" s="182"/>
      <c r="G44" s="11">
        <v>37</v>
      </c>
      <c r="H44" s="53">
        <v>11</v>
      </c>
      <c r="I44" s="53">
        <v>3</v>
      </c>
      <c r="J44" s="53">
        <v>1046</v>
      </c>
      <c r="K44" s="53">
        <v>10</v>
      </c>
    </row>
    <row r="45" spans="1:11" ht="12.75" customHeight="1" x14ac:dyDescent="0.2">
      <c r="A45" s="182" t="s">
        <v>138</v>
      </c>
      <c r="B45" s="182"/>
      <c r="C45" s="182"/>
      <c r="D45" s="182"/>
      <c r="E45" s="182"/>
      <c r="F45" s="182"/>
      <c r="G45" s="11">
        <v>38</v>
      </c>
      <c r="H45" s="53">
        <v>108826</v>
      </c>
      <c r="I45" s="53">
        <v>28856</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11230</v>
      </c>
      <c r="I47" s="53">
        <v>11230</v>
      </c>
      <c r="J47" s="53">
        <v>25</v>
      </c>
      <c r="K47" s="53">
        <v>25</v>
      </c>
    </row>
    <row r="48" spans="1:11" ht="12.75" customHeight="1" x14ac:dyDescent="0.2">
      <c r="A48" s="216" t="s">
        <v>362</v>
      </c>
      <c r="B48" s="216"/>
      <c r="C48" s="216"/>
      <c r="D48" s="216"/>
      <c r="E48" s="216"/>
      <c r="F48" s="216"/>
      <c r="G48" s="12">
        <v>41</v>
      </c>
      <c r="H48" s="52">
        <f>SUM(H49:H55)</f>
        <v>287714</v>
      </c>
      <c r="I48" s="52">
        <f>SUM(I49:I55)</f>
        <v>-132934</v>
      </c>
      <c r="J48" s="52">
        <f>SUM(J49:J55)</f>
        <v>1442563</v>
      </c>
      <c r="K48" s="52">
        <f>SUM(K49:K55)</f>
        <v>-2</v>
      </c>
    </row>
    <row r="49" spans="1:11" ht="25.15" customHeight="1" x14ac:dyDescent="0.2">
      <c r="A49" s="182" t="s">
        <v>141</v>
      </c>
      <c r="B49" s="182"/>
      <c r="C49" s="182"/>
      <c r="D49" s="182"/>
      <c r="E49" s="182"/>
      <c r="F49" s="182"/>
      <c r="G49" s="11">
        <v>42</v>
      </c>
      <c r="H49" s="53">
        <v>6966</v>
      </c>
      <c r="I49" s="53">
        <v>2638</v>
      </c>
      <c r="J49" s="53">
        <v>0</v>
      </c>
      <c r="K49" s="53">
        <v>0</v>
      </c>
    </row>
    <row r="50" spans="1:11" ht="12.75" customHeight="1" x14ac:dyDescent="0.2">
      <c r="A50" s="220" t="s">
        <v>142</v>
      </c>
      <c r="B50" s="220"/>
      <c r="C50" s="220"/>
      <c r="D50" s="220"/>
      <c r="E50" s="220"/>
      <c r="F50" s="220"/>
      <c r="G50" s="11">
        <v>43</v>
      </c>
      <c r="H50" s="53">
        <v>0</v>
      </c>
      <c r="I50" s="53">
        <v>-229957</v>
      </c>
      <c r="J50" s="53">
        <v>0</v>
      </c>
      <c r="K50" s="53">
        <v>0</v>
      </c>
    </row>
    <row r="51" spans="1:11" ht="12.75" customHeight="1" x14ac:dyDescent="0.2">
      <c r="A51" s="220" t="s">
        <v>143</v>
      </c>
      <c r="B51" s="220"/>
      <c r="C51" s="220"/>
      <c r="D51" s="220"/>
      <c r="E51" s="220"/>
      <c r="F51" s="220"/>
      <c r="G51" s="11">
        <v>44</v>
      </c>
      <c r="H51" s="53">
        <v>108880</v>
      </c>
      <c r="I51" s="53">
        <v>108836</v>
      </c>
      <c r="J51" s="53">
        <v>0</v>
      </c>
      <c r="K51" s="53">
        <v>0</v>
      </c>
    </row>
    <row r="52" spans="1:11" ht="12.75" customHeight="1" x14ac:dyDescent="0.2">
      <c r="A52" s="220" t="s">
        <v>144</v>
      </c>
      <c r="B52" s="220"/>
      <c r="C52" s="220"/>
      <c r="D52" s="220"/>
      <c r="E52" s="220"/>
      <c r="F52" s="220"/>
      <c r="G52" s="11">
        <v>45</v>
      </c>
      <c r="H52" s="53">
        <v>171868</v>
      </c>
      <c r="I52" s="53">
        <v>33732</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1442563</v>
      </c>
      <c r="K54" s="53">
        <v>0</v>
      </c>
    </row>
    <row r="55" spans="1:11" ht="12.75" customHeight="1" x14ac:dyDescent="0.2">
      <c r="A55" s="220" t="s">
        <v>147</v>
      </c>
      <c r="B55" s="220"/>
      <c r="C55" s="220"/>
      <c r="D55" s="220"/>
      <c r="E55" s="220"/>
      <c r="F55" s="220"/>
      <c r="G55" s="11">
        <v>48</v>
      </c>
      <c r="H55" s="53">
        <v>0</v>
      </c>
      <c r="I55" s="53">
        <v>-48183</v>
      </c>
      <c r="J55" s="53">
        <v>0</v>
      </c>
      <c r="K55" s="53">
        <v>-2</v>
      </c>
    </row>
    <row r="56" spans="1:11" ht="22.15" customHeight="1" x14ac:dyDescent="0.2">
      <c r="A56" s="222" t="s">
        <v>148</v>
      </c>
      <c r="B56" s="222"/>
      <c r="C56" s="222"/>
      <c r="D56" s="222"/>
      <c r="E56" s="222"/>
      <c r="F56" s="222"/>
      <c r="G56" s="11">
        <v>49</v>
      </c>
      <c r="H56" s="53">
        <v>1710422</v>
      </c>
      <c r="I56" s="53">
        <v>968077</v>
      </c>
      <c r="J56" s="53">
        <v>0</v>
      </c>
      <c r="K56" s="53">
        <v>0</v>
      </c>
    </row>
    <row r="57" spans="1:11" ht="12.75" customHeight="1" x14ac:dyDescent="0.2">
      <c r="A57" s="222" t="s">
        <v>149</v>
      </c>
      <c r="B57" s="222"/>
      <c r="C57" s="222"/>
      <c r="D57" s="222"/>
      <c r="E57" s="222"/>
      <c r="F57" s="222"/>
      <c r="G57" s="11">
        <v>50</v>
      </c>
      <c r="H57" s="53">
        <v>0</v>
      </c>
      <c r="I57" s="53">
        <v>0</v>
      </c>
      <c r="J57" s="53">
        <v>7963320</v>
      </c>
      <c r="K57" s="53">
        <v>4149029</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21839955</v>
      </c>
      <c r="I60" s="52">
        <f t="shared" ref="I60:K60" si="0">I8+I37+I56+I57</f>
        <v>7467092</v>
      </c>
      <c r="J60" s="52">
        <f t="shared" si="0"/>
        <v>10169328</v>
      </c>
      <c r="K60" s="52">
        <f t="shared" si="0"/>
        <v>4795543</v>
      </c>
    </row>
    <row r="61" spans="1:11" ht="12.75" customHeight="1" x14ac:dyDescent="0.2">
      <c r="A61" s="216" t="s">
        <v>364</v>
      </c>
      <c r="B61" s="216"/>
      <c r="C61" s="216"/>
      <c r="D61" s="216"/>
      <c r="E61" s="216"/>
      <c r="F61" s="216"/>
      <c r="G61" s="12">
        <v>54</v>
      </c>
      <c r="H61" s="52">
        <f>H14+H48+H58+H59</f>
        <v>11152617</v>
      </c>
      <c r="I61" s="52">
        <f t="shared" ref="I61:K61" si="1">I14+I48+I58+I59</f>
        <v>314242</v>
      </c>
      <c r="J61" s="52">
        <f t="shared" si="1"/>
        <v>4752553</v>
      </c>
      <c r="K61" s="52">
        <f t="shared" si="1"/>
        <v>2168427</v>
      </c>
    </row>
    <row r="62" spans="1:11" ht="12.75" customHeight="1" x14ac:dyDescent="0.2">
      <c r="A62" s="216" t="s">
        <v>365</v>
      </c>
      <c r="B62" s="216"/>
      <c r="C62" s="216"/>
      <c r="D62" s="216"/>
      <c r="E62" s="216"/>
      <c r="F62" s="216"/>
      <c r="G62" s="12">
        <v>55</v>
      </c>
      <c r="H62" s="52">
        <f>H60-H61</f>
        <v>10687338</v>
      </c>
      <c r="I62" s="52">
        <f t="shared" ref="I62:K62" si="2">I60-I61</f>
        <v>7152850</v>
      </c>
      <c r="J62" s="52">
        <f t="shared" si="2"/>
        <v>5416775</v>
      </c>
      <c r="K62" s="52">
        <f t="shared" si="2"/>
        <v>2627116</v>
      </c>
    </row>
    <row r="63" spans="1:11" ht="12.75" customHeight="1" x14ac:dyDescent="0.2">
      <c r="A63" s="221" t="s">
        <v>366</v>
      </c>
      <c r="B63" s="221"/>
      <c r="C63" s="221"/>
      <c r="D63" s="221"/>
      <c r="E63" s="221"/>
      <c r="F63" s="221"/>
      <c r="G63" s="12">
        <v>56</v>
      </c>
      <c r="H63" s="52">
        <f>+IF((H60-H61)&gt;0,(H60-H61),0)</f>
        <v>10687338</v>
      </c>
      <c r="I63" s="52">
        <f t="shared" ref="I63:K63" si="3">+IF((I60-I61)&gt;0,(I60-I61),0)</f>
        <v>7152850</v>
      </c>
      <c r="J63" s="52">
        <f t="shared" si="3"/>
        <v>5416775</v>
      </c>
      <c r="K63" s="52">
        <f t="shared" si="3"/>
        <v>2627116</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0</v>
      </c>
      <c r="I65" s="53">
        <v>0</v>
      </c>
      <c r="J65" s="53">
        <v>13320</v>
      </c>
      <c r="K65" s="53">
        <v>13320</v>
      </c>
    </row>
    <row r="66" spans="1:11" ht="12.75" customHeight="1" x14ac:dyDescent="0.2">
      <c r="A66" s="216" t="s">
        <v>368</v>
      </c>
      <c r="B66" s="216"/>
      <c r="C66" s="216"/>
      <c r="D66" s="216"/>
      <c r="E66" s="216"/>
      <c r="F66" s="216"/>
      <c r="G66" s="12">
        <v>59</v>
      </c>
      <c r="H66" s="52">
        <f>H62-H65</f>
        <v>10687338</v>
      </c>
      <c r="I66" s="52">
        <f t="shared" ref="I66:K66" si="5">I62-I65</f>
        <v>7152850</v>
      </c>
      <c r="J66" s="52">
        <f t="shared" si="5"/>
        <v>5403455</v>
      </c>
      <c r="K66" s="52">
        <f t="shared" si="5"/>
        <v>2613796</v>
      </c>
    </row>
    <row r="67" spans="1:11" ht="12.75" customHeight="1" x14ac:dyDescent="0.2">
      <c r="A67" s="221" t="s">
        <v>369</v>
      </c>
      <c r="B67" s="221"/>
      <c r="C67" s="221"/>
      <c r="D67" s="221"/>
      <c r="E67" s="221"/>
      <c r="F67" s="221"/>
      <c r="G67" s="12">
        <v>60</v>
      </c>
      <c r="H67" s="52">
        <f>+IF((H62-H65)&gt;0,(H62-H65),0)</f>
        <v>10687338</v>
      </c>
      <c r="I67" s="52">
        <f t="shared" ref="I67:K67" si="6">+IF((I62-I65)&gt;0,(I62-I65),0)</f>
        <v>7152850</v>
      </c>
      <c r="J67" s="52">
        <f t="shared" si="6"/>
        <v>5403455</v>
      </c>
      <c r="K67" s="52">
        <f t="shared" si="6"/>
        <v>2613796</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10687338</v>
      </c>
      <c r="I85" s="55">
        <f>I86+I87</f>
        <v>7152850</v>
      </c>
      <c r="J85" s="55">
        <f>J86+J87</f>
        <v>0</v>
      </c>
      <c r="K85" s="55">
        <f>K86+K87</f>
        <v>0</v>
      </c>
    </row>
    <row r="86" spans="1:11" ht="12.75" customHeight="1" x14ac:dyDescent="0.2">
      <c r="A86" s="228" t="s">
        <v>157</v>
      </c>
      <c r="B86" s="228"/>
      <c r="C86" s="228"/>
      <c r="D86" s="228"/>
      <c r="E86" s="228"/>
      <c r="F86" s="228"/>
      <c r="G86" s="11">
        <v>76</v>
      </c>
      <c r="H86" s="56">
        <v>10952384</v>
      </c>
      <c r="I86" s="56">
        <v>7016247</v>
      </c>
      <c r="J86" s="56">
        <v>0</v>
      </c>
      <c r="K86" s="56">
        <v>0</v>
      </c>
    </row>
    <row r="87" spans="1:11" ht="12.75" customHeight="1" x14ac:dyDescent="0.2">
      <c r="A87" s="228" t="s">
        <v>158</v>
      </c>
      <c r="B87" s="228"/>
      <c r="C87" s="228"/>
      <c r="D87" s="228"/>
      <c r="E87" s="228"/>
      <c r="F87" s="228"/>
      <c r="G87" s="11">
        <v>77</v>
      </c>
      <c r="H87" s="56">
        <v>-265046</v>
      </c>
      <c r="I87" s="56">
        <v>136603</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10687338</v>
      </c>
      <c r="I89" s="56">
        <v>7152850</v>
      </c>
      <c r="J89" s="56">
        <v>5403455</v>
      </c>
      <c r="K89" s="56">
        <v>2613796</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10687338</v>
      </c>
      <c r="I109" s="55">
        <f>I89+I108</f>
        <v>7152850</v>
      </c>
      <c r="J109" s="55">
        <f t="shared" ref="J109:K109" si="12">J89+J108</f>
        <v>5403455</v>
      </c>
      <c r="K109" s="55">
        <f t="shared" si="12"/>
        <v>2613796</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10687338</v>
      </c>
      <c r="I111" s="55">
        <f>I112+I113</f>
        <v>7152850</v>
      </c>
      <c r="J111" s="55">
        <f>J112+J113</f>
        <v>0</v>
      </c>
      <c r="K111" s="55">
        <f>K112+K113</f>
        <v>0</v>
      </c>
    </row>
    <row r="112" spans="1:11" ht="12.75" customHeight="1" x14ac:dyDescent="0.2">
      <c r="A112" s="228" t="s">
        <v>113</v>
      </c>
      <c r="B112" s="228"/>
      <c r="C112" s="228"/>
      <c r="D112" s="228"/>
      <c r="E112" s="228"/>
      <c r="F112" s="228"/>
      <c r="G112" s="11">
        <v>100</v>
      </c>
      <c r="H112" s="56">
        <v>10952384</v>
      </c>
      <c r="I112" s="56">
        <v>7016247</v>
      </c>
      <c r="J112" s="56">
        <v>0</v>
      </c>
      <c r="K112" s="56">
        <v>0</v>
      </c>
    </row>
    <row r="113" spans="1:11" ht="12.75" customHeight="1" x14ac:dyDescent="0.2">
      <c r="A113" s="228" t="s">
        <v>165</v>
      </c>
      <c r="B113" s="228"/>
      <c r="C113" s="228"/>
      <c r="D113" s="228"/>
      <c r="E113" s="228"/>
      <c r="F113" s="228"/>
      <c r="G113" s="11">
        <v>101</v>
      </c>
      <c r="H113" s="56">
        <v>-265046</v>
      </c>
      <c r="I113" s="56">
        <v>136603</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Normal="100" zoomScaleSheetLayoutView="100" workbookViewId="0">
      <selection activeCell="H58" sqref="H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477</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474</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10687338</v>
      </c>
      <c r="I8" s="68">
        <f>RDG!J63</f>
        <v>5416775</v>
      </c>
    </row>
    <row r="9" spans="1:9" ht="12.75" customHeight="1" x14ac:dyDescent="0.2">
      <c r="A9" s="240" t="s">
        <v>171</v>
      </c>
      <c r="B9" s="240"/>
      <c r="C9" s="240"/>
      <c r="D9" s="240"/>
      <c r="E9" s="240"/>
      <c r="F9" s="240"/>
      <c r="G9" s="69">
        <v>2</v>
      </c>
      <c r="H9" s="70">
        <f>H10+H11+H12+H13+H14+H15+H16+H17</f>
        <v>-4364038</v>
      </c>
      <c r="I9" s="70">
        <f>I10+I11+I12+I13+I14+I15+I16+I17</f>
        <v>3206985</v>
      </c>
    </row>
    <row r="10" spans="1:9" ht="12.75" customHeight="1" x14ac:dyDescent="0.2">
      <c r="A10" s="217" t="s">
        <v>172</v>
      </c>
      <c r="B10" s="217"/>
      <c r="C10" s="217"/>
      <c r="D10" s="217"/>
      <c r="E10" s="217"/>
      <c r="F10" s="217"/>
      <c r="G10" s="67">
        <v>3</v>
      </c>
      <c r="H10" s="68">
        <v>340797</v>
      </c>
      <c r="I10" s="68">
        <v>71802</v>
      </c>
    </row>
    <row r="11" spans="1:9" ht="22.15" customHeight="1" x14ac:dyDescent="0.2">
      <c r="A11" s="217" t="s">
        <v>173</v>
      </c>
      <c r="B11" s="217"/>
      <c r="C11" s="217"/>
      <c r="D11" s="217"/>
      <c r="E11" s="217"/>
      <c r="F11" s="217"/>
      <c r="G11" s="67">
        <v>4</v>
      </c>
      <c r="H11" s="68">
        <v>29183</v>
      </c>
      <c r="I11" s="68">
        <v>1410359</v>
      </c>
    </row>
    <row r="12" spans="1:9" ht="23.45" customHeight="1" x14ac:dyDescent="0.2">
      <c r="A12" s="217" t="s">
        <v>174</v>
      </c>
      <c r="B12" s="217"/>
      <c r="C12" s="217"/>
      <c r="D12" s="217"/>
      <c r="E12" s="217"/>
      <c r="F12" s="217"/>
      <c r="G12" s="67">
        <v>5</v>
      </c>
      <c r="H12" s="68">
        <v>0</v>
      </c>
      <c r="I12" s="68">
        <v>1442563</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-4734018</v>
      </c>
      <c r="I17" s="68">
        <v>282261</v>
      </c>
    </row>
    <row r="18" spans="1:9" ht="28.15" customHeight="1" x14ac:dyDescent="0.2">
      <c r="A18" s="239" t="s">
        <v>306</v>
      </c>
      <c r="B18" s="239"/>
      <c r="C18" s="239"/>
      <c r="D18" s="239"/>
      <c r="E18" s="239"/>
      <c r="F18" s="239"/>
      <c r="G18" s="69">
        <v>11</v>
      </c>
      <c r="H18" s="70">
        <f>H8+H9</f>
        <v>6323300</v>
      </c>
      <c r="I18" s="70">
        <f>I8+I9</f>
        <v>8623760</v>
      </c>
    </row>
    <row r="19" spans="1:9" ht="12.75" customHeight="1" x14ac:dyDescent="0.2">
      <c r="A19" s="240" t="s">
        <v>180</v>
      </c>
      <c r="B19" s="240"/>
      <c r="C19" s="240"/>
      <c r="D19" s="240"/>
      <c r="E19" s="240"/>
      <c r="F19" s="240"/>
      <c r="G19" s="69">
        <v>12</v>
      </c>
      <c r="H19" s="70">
        <f>H20+H21+H22+H23</f>
        <v>-7852606</v>
      </c>
      <c r="I19" s="70">
        <f>I20+I21+I22+I23</f>
        <v>288200</v>
      </c>
    </row>
    <row r="20" spans="1:9" ht="12.75" customHeight="1" x14ac:dyDescent="0.2">
      <c r="A20" s="217" t="s">
        <v>181</v>
      </c>
      <c r="B20" s="217"/>
      <c r="C20" s="217"/>
      <c r="D20" s="217"/>
      <c r="E20" s="217"/>
      <c r="F20" s="217"/>
      <c r="G20" s="67">
        <v>13</v>
      </c>
      <c r="H20" s="68">
        <v>-8844603</v>
      </c>
      <c r="I20" s="68">
        <v>-328338</v>
      </c>
    </row>
    <row r="21" spans="1:9" ht="12.75" customHeight="1" x14ac:dyDescent="0.2">
      <c r="A21" s="217" t="s">
        <v>182</v>
      </c>
      <c r="B21" s="217"/>
      <c r="C21" s="217"/>
      <c r="D21" s="217"/>
      <c r="E21" s="217"/>
      <c r="F21" s="217"/>
      <c r="G21" s="67">
        <v>14</v>
      </c>
      <c r="H21" s="68">
        <v>-822931</v>
      </c>
      <c r="I21" s="68">
        <v>84632</v>
      </c>
    </row>
    <row r="22" spans="1:9" ht="12.75" customHeight="1" x14ac:dyDescent="0.2">
      <c r="A22" s="217" t="s">
        <v>183</v>
      </c>
      <c r="B22" s="217"/>
      <c r="C22" s="217"/>
      <c r="D22" s="217"/>
      <c r="E22" s="217"/>
      <c r="F22" s="217"/>
      <c r="G22" s="67">
        <v>15</v>
      </c>
      <c r="H22" s="68">
        <v>-2008636</v>
      </c>
      <c r="I22" s="68">
        <v>532121</v>
      </c>
    </row>
    <row r="23" spans="1:9" ht="12.75" customHeight="1" x14ac:dyDescent="0.2">
      <c r="A23" s="217" t="s">
        <v>184</v>
      </c>
      <c r="B23" s="217"/>
      <c r="C23" s="217"/>
      <c r="D23" s="217"/>
      <c r="E23" s="217"/>
      <c r="F23" s="217"/>
      <c r="G23" s="67">
        <v>16</v>
      </c>
      <c r="H23" s="68">
        <v>3823564</v>
      </c>
      <c r="I23" s="68">
        <v>-215</v>
      </c>
    </row>
    <row r="24" spans="1:9" ht="12.75" customHeight="1" x14ac:dyDescent="0.2">
      <c r="A24" s="239" t="s">
        <v>185</v>
      </c>
      <c r="B24" s="239"/>
      <c r="C24" s="239"/>
      <c r="D24" s="239"/>
      <c r="E24" s="239"/>
      <c r="F24" s="239"/>
      <c r="G24" s="69">
        <v>17</v>
      </c>
      <c r="H24" s="70">
        <f>H18+H19</f>
        <v>-1529306</v>
      </c>
      <c r="I24" s="70">
        <f>I18+I19</f>
        <v>8911960</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-13320</v>
      </c>
    </row>
    <row r="27" spans="1:9" ht="25.9" customHeight="1" x14ac:dyDescent="0.2">
      <c r="A27" s="244" t="s">
        <v>188</v>
      </c>
      <c r="B27" s="244"/>
      <c r="C27" s="244"/>
      <c r="D27" s="244"/>
      <c r="E27" s="244"/>
      <c r="F27" s="244"/>
      <c r="G27" s="69">
        <v>20</v>
      </c>
      <c r="H27" s="70">
        <f>H24+H25+H26</f>
        <v>-1529306</v>
      </c>
      <c r="I27" s="70">
        <f>I24+I25+I26</f>
        <v>8898640</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402611</v>
      </c>
    </row>
    <row r="30" spans="1:9" ht="12.75" customHeight="1" x14ac:dyDescent="0.2">
      <c r="A30" s="182" t="s">
        <v>191</v>
      </c>
      <c r="B30" s="182"/>
      <c r="C30" s="182"/>
      <c r="D30" s="182"/>
      <c r="E30" s="182"/>
      <c r="F30" s="182"/>
      <c r="G30" s="67">
        <v>22</v>
      </c>
      <c r="H30" s="71">
        <v>25413</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7316</v>
      </c>
      <c r="I34" s="71">
        <v>0</v>
      </c>
    </row>
    <row r="35" spans="1:9" ht="26.45" customHeight="1" x14ac:dyDescent="0.2">
      <c r="A35" s="239" t="s">
        <v>196</v>
      </c>
      <c r="B35" s="239"/>
      <c r="C35" s="239"/>
      <c r="D35" s="239"/>
      <c r="E35" s="239"/>
      <c r="F35" s="239"/>
      <c r="G35" s="69">
        <v>27</v>
      </c>
      <c r="H35" s="72">
        <f>H29+H30+H31+H32+H33+H34</f>
        <v>32729</v>
      </c>
      <c r="I35" s="72">
        <f>I29+I30+I31+I32+I33+I34</f>
        <v>402611</v>
      </c>
    </row>
    <row r="36" spans="1:9" ht="22.9" customHeight="1" x14ac:dyDescent="0.2">
      <c r="A36" s="182" t="s">
        <v>197</v>
      </c>
      <c r="B36" s="182"/>
      <c r="C36" s="182"/>
      <c r="D36" s="182"/>
      <c r="E36" s="182"/>
      <c r="F36" s="182"/>
      <c r="G36" s="67">
        <v>28</v>
      </c>
      <c r="H36" s="71">
        <v>-48199</v>
      </c>
      <c r="I36" s="71">
        <v>-333333</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-85000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-1863937</v>
      </c>
      <c r="I40" s="71">
        <v>-7963320</v>
      </c>
    </row>
    <row r="41" spans="1:9" ht="24" customHeight="1" x14ac:dyDescent="0.2">
      <c r="A41" s="239" t="s">
        <v>202</v>
      </c>
      <c r="B41" s="239"/>
      <c r="C41" s="239"/>
      <c r="D41" s="239"/>
      <c r="E41" s="239"/>
      <c r="F41" s="239"/>
      <c r="G41" s="69">
        <v>33</v>
      </c>
      <c r="H41" s="72">
        <f>H36+H37+H38+H39+H40</f>
        <v>-1912136</v>
      </c>
      <c r="I41" s="72">
        <f>I36+I37+I38+I39+I40</f>
        <v>-8381653</v>
      </c>
    </row>
    <row r="42" spans="1:9" ht="29.45" customHeight="1" x14ac:dyDescent="0.2">
      <c r="A42" s="244" t="s">
        <v>203</v>
      </c>
      <c r="B42" s="244"/>
      <c r="C42" s="244"/>
      <c r="D42" s="244"/>
      <c r="E42" s="244"/>
      <c r="F42" s="244"/>
      <c r="G42" s="69">
        <v>34</v>
      </c>
      <c r="H42" s="72">
        <f>H35+H41</f>
        <v>-1879407</v>
      </c>
      <c r="I42" s="72">
        <f>I35+I41</f>
        <v>-7979042</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1196741</v>
      </c>
    </row>
    <row r="47" spans="1:9" ht="12.75" customHeight="1" x14ac:dyDescent="0.2">
      <c r="A47" s="182" t="s">
        <v>208</v>
      </c>
      <c r="B47" s="182"/>
      <c r="C47" s="182"/>
      <c r="D47" s="182"/>
      <c r="E47" s="182"/>
      <c r="F47" s="182"/>
      <c r="G47" s="67">
        <v>38</v>
      </c>
      <c r="H47" s="71">
        <v>2512957</v>
      </c>
      <c r="I47" s="71">
        <v>0</v>
      </c>
    </row>
    <row r="48" spans="1:9" ht="22.15" customHeight="1" x14ac:dyDescent="0.2">
      <c r="A48" s="239" t="s">
        <v>209</v>
      </c>
      <c r="B48" s="239"/>
      <c r="C48" s="239"/>
      <c r="D48" s="239"/>
      <c r="E48" s="239"/>
      <c r="F48" s="239"/>
      <c r="G48" s="69">
        <v>39</v>
      </c>
      <c r="H48" s="72">
        <f>H44+H45+H46+H47</f>
        <v>2512957</v>
      </c>
      <c r="I48" s="72">
        <f>I44+I45+I46+I47</f>
        <v>1196741</v>
      </c>
    </row>
    <row r="49" spans="1:9" ht="24.6" customHeight="1" x14ac:dyDescent="0.2">
      <c r="A49" s="182" t="s">
        <v>305</v>
      </c>
      <c r="B49" s="182"/>
      <c r="C49" s="182"/>
      <c r="D49" s="182"/>
      <c r="E49" s="182"/>
      <c r="F49" s="182"/>
      <c r="G49" s="67">
        <v>40</v>
      </c>
      <c r="H49" s="71">
        <v>0</v>
      </c>
      <c r="I49" s="71">
        <v>-4269802</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-2051349</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0</v>
      </c>
      <c r="I54" s="72">
        <f>I49+I50+I51+I52+I53</f>
        <v>-6321151</v>
      </c>
    </row>
    <row r="55" spans="1:9" ht="29.45" customHeight="1" x14ac:dyDescent="0.2">
      <c r="A55" s="244" t="s">
        <v>215</v>
      </c>
      <c r="B55" s="244"/>
      <c r="C55" s="244"/>
      <c r="D55" s="244"/>
      <c r="E55" s="244"/>
      <c r="F55" s="244"/>
      <c r="G55" s="69">
        <v>46</v>
      </c>
      <c r="H55" s="72">
        <f>H48+H54</f>
        <v>2512957</v>
      </c>
      <c r="I55" s="72">
        <f>I48+I54</f>
        <v>-5124410</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-895756</v>
      </c>
      <c r="I57" s="72">
        <f>I27+I42+I55+I56</f>
        <v>-4204812</v>
      </c>
    </row>
    <row r="58" spans="1:9" x14ac:dyDescent="0.2">
      <c r="A58" s="245" t="s">
        <v>218</v>
      </c>
      <c r="B58" s="245"/>
      <c r="C58" s="245"/>
      <c r="D58" s="245"/>
      <c r="E58" s="245"/>
      <c r="F58" s="245"/>
      <c r="G58" s="67">
        <v>49</v>
      </c>
      <c r="H58" s="71">
        <v>2004237</v>
      </c>
      <c r="I58" s="71">
        <v>5385908</v>
      </c>
    </row>
    <row r="59" spans="1:9" ht="31.15" customHeight="1" x14ac:dyDescent="0.2">
      <c r="A59" s="244" t="s">
        <v>219</v>
      </c>
      <c r="B59" s="244"/>
      <c r="C59" s="244"/>
      <c r="D59" s="244"/>
      <c r="E59" s="244"/>
      <c r="F59" s="244"/>
      <c r="G59" s="69">
        <v>50</v>
      </c>
      <c r="H59" s="72">
        <f>H57+H58</f>
        <v>1108481</v>
      </c>
      <c r="I59" s="72">
        <f>I57+I58</f>
        <v>1181096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2" sqref="A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45199</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33127621</v>
      </c>
      <c r="I7" s="33">
        <v>1376083</v>
      </c>
      <c r="J7" s="33">
        <v>1663410</v>
      </c>
      <c r="K7" s="33">
        <v>5822108</v>
      </c>
      <c r="L7" s="33">
        <v>696271</v>
      </c>
      <c r="M7" s="33">
        <v>0</v>
      </c>
      <c r="N7" s="33">
        <v>3319</v>
      </c>
      <c r="O7" s="33">
        <v>0</v>
      </c>
      <c r="P7" s="33">
        <v>0</v>
      </c>
      <c r="Q7" s="33">
        <v>0</v>
      </c>
      <c r="R7" s="33">
        <v>0</v>
      </c>
      <c r="S7" s="33">
        <v>0</v>
      </c>
      <c r="T7" s="33">
        <v>0</v>
      </c>
      <c r="U7" s="33">
        <v>-2211997</v>
      </c>
      <c r="V7" s="33">
        <v>-9156770</v>
      </c>
      <c r="W7" s="34">
        <f>H7+I7+J7+K7-L7+M7+N7+O7+P7+Q7+R7+U7+V7+S7+T7</f>
        <v>29927503</v>
      </c>
      <c r="X7" s="33">
        <v>464893</v>
      </c>
      <c r="Y7" s="34">
        <f>W7+X7</f>
        <v>30392396</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33127621</v>
      </c>
      <c r="I10" s="34">
        <f t="shared" ref="I10:Y10" si="2">I7+I8+I9</f>
        <v>1376083</v>
      </c>
      <c r="J10" s="34">
        <f t="shared" si="2"/>
        <v>1663410</v>
      </c>
      <c r="K10" s="34">
        <f>K7+K8+K9</f>
        <v>5822108</v>
      </c>
      <c r="L10" s="34">
        <f t="shared" si="2"/>
        <v>696271</v>
      </c>
      <c r="M10" s="34">
        <f t="shared" si="2"/>
        <v>0</v>
      </c>
      <c r="N10" s="34">
        <f t="shared" si="2"/>
        <v>3319</v>
      </c>
      <c r="O10" s="34">
        <f t="shared" si="2"/>
        <v>0</v>
      </c>
      <c r="P10" s="34">
        <f t="shared" si="2"/>
        <v>0</v>
      </c>
      <c r="Q10" s="34">
        <f t="shared" si="2"/>
        <v>0</v>
      </c>
      <c r="R10" s="34">
        <f t="shared" si="2"/>
        <v>0</v>
      </c>
      <c r="S10" s="34">
        <f t="shared" si="2"/>
        <v>0</v>
      </c>
      <c r="T10" s="34">
        <f t="shared" si="2"/>
        <v>0</v>
      </c>
      <c r="U10" s="34">
        <f t="shared" si="2"/>
        <v>-2211997</v>
      </c>
      <c r="V10" s="34">
        <f t="shared" si="2"/>
        <v>-9156770</v>
      </c>
      <c r="W10" s="34">
        <f t="shared" si="2"/>
        <v>29927503</v>
      </c>
      <c r="X10" s="34">
        <f t="shared" si="2"/>
        <v>464893</v>
      </c>
      <c r="Y10" s="34">
        <f t="shared" si="2"/>
        <v>30392396</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-9609698</v>
      </c>
      <c r="W11" s="34">
        <f t="shared" ref="W11:W29" si="3">H11+I11+J11+K11-L11+M11+N11+O11+P11+Q11+R11+U11+V11+S11+T11</f>
        <v>-9609698</v>
      </c>
      <c r="X11" s="33">
        <v>0</v>
      </c>
      <c r="Y11" s="34">
        <f t="shared" ref="Y11:Y29" si="4">W11+X11</f>
        <v>-9609698</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-7368</v>
      </c>
      <c r="K19" s="33">
        <v>0</v>
      </c>
      <c r="L19" s="33">
        <v>0</v>
      </c>
      <c r="M19" s="33">
        <v>0</v>
      </c>
      <c r="N19" s="33">
        <v>-3319</v>
      </c>
      <c r="O19" s="33">
        <v>0</v>
      </c>
      <c r="P19" s="33">
        <v>0</v>
      </c>
      <c r="Q19" s="33">
        <v>0</v>
      </c>
      <c r="R19" s="33">
        <v>0</v>
      </c>
      <c r="S19" s="33">
        <v>0</v>
      </c>
      <c r="T19" s="33">
        <v>0</v>
      </c>
      <c r="U19" s="33">
        <v>-2119380</v>
      </c>
      <c r="V19" s="33">
        <v>9156770</v>
      </c>
      <c r="W19" s="34">
        <f t="shared" si="3"/>
        <v>7026703</v>
      </c>
      <c r="X19" s="33">
        <v>-464893</v>
      </c>
      <c r="Y19" s="34">
        <f t="shared" si="4"/>
        <v>6561810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33127621</v>
      </c>
      <c r="I30" s="36">
        <f t="shared" ref="I30:Y30" si="5">SUM(I10:I29)</f>
        <v>1376083</v>
      </c>
      <c r="J30" s="36">
        <f t="shared" si="5"/>
        <v>1656042</v>
      </c>
      <c r="K30" s="36">
        <f t="shared" si="5"/>
        <v>5822108</v>
      </c>
      <c r="L30" s="36">
        <f t="shared" si="5"/>
        <v>696271</v>
      </c>
      <c r="M30" s="36">
        <f t="shared" si="5"/>
        <v>0</v>
      </c>
      <c r="N30" s="36">
        <f t="shared" si="5"/>
        <v>0</v>
      </c>
      <c r="O30" s="36">
        <f t="shared" si="5"/>
        <v>0</v>
      </c>
      <c r="P30" s="36">
        <f t="shared" si="5"/>
        <v>0</v>
      </c>
      <c r="Q30" s="36">
        <f t="shared" si="5"/>
        <v>0</v>
      </c>
      <c r="R30" s="36">
        <f t="shared" si="5"/>
        <v>0</v>
      </c>
      <c r="S30" s="36">
        <f t="shared" si="5"/>
        <v>0</v>
      </c>
      <c r="T30" s="36">
        <f t="shared" si="5"/>
        <v>0</v>
      </c>
      <c r="U30" s="36">
        <f t="shared" si="5"/>
        <v>-4331377</v>
      </c>
      <c r="V30" s="36">
        <f t="shared" si="5"/>
        <v>-9609698</v>
      </c>
      <c r="W30" s="36">
        <f t="shared" si="5"/>
        <v>27344508</v>
      </c>
      <c r="X30" s="36">
        <f t="shared" si="5"/>
        <v>0</v>
      </c>
      <c r="Y30" s="36">
        <f t="shared" si="5"/>
        <v>27344508</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-7368</v>
      </c>
      <c r="K32" s="34">
        <f t="shared" si="6"/>
        <v>0</v>
      </c>
      <c r="L32" s="34">
        <f t="shared" si="6"/>
        <v>0</v>
      </c>
      <c r="M32" s="34">
        <f t="shared" si="6"/>
        <v>0</v>
      </c>
      <c r="N32" s="34">
        <f t="shared" si="6"/>
        <v>-3319</v>
      </c>
      <c r="O32" s="34">
        <f t="shared" si="6"/>
        <v>0</v>
      </c>
      <c r="P32" s="34">
        <f t="shared" si="6"/>
        <v>0</v>
      </c>
      <c r="Q32" s="34">
        <f t="shared" si="6"/>
        <v>0</v>
      </c>
      <c r="R32" s="34">
        <f t="shared" si="6"/>
        <v>0</v>
      </c>
      <c r="S32" s="34">
        <f t="shared" ref="S32:T32" si="7">SUM(S12:S20)</f>
        <v>0</v>
      </c>
      <c r="T32" s="34">
        <f t="shared" si="7"/>
        <v>0</v>
      </c>
      <c r="U32" s="34">
        <f t="shared" si="6"/>
        <v>-2119380</v>
      </c>
      <c r="V32" s="34">
        <f t="shared" si="6"/>
        <v>9156770</v>
      </c>
      <c r="W32" s="34">
        <f t="shared" si="6"/>
        <v>7026703</v>
      </c>
      <c r="X32" s="34">
        <f t="shared" si="6"/>
        <v>-464893</v>
      </c>
      <c r="Y32" s="34">
        <f t="shared" si="6"/>
        <v>6561810</v>
      </c>
    </row>
    <row r="33" spans="1:25" ht="31.5" customHeight="1" x14ac:dyDescent="0.2">
      <c r="A33" s="291" t="s">
        <v>428</v>
      </c>
      <c r="B33" s="291"/>
      <c r="C33" s="291"/>
      <c r="D33" s="291"/>
      <c r="E33" s="291"/>
      <c r="F33" s="291"/>
      <c r="G33" s="7">
        <v>26</v>
      </c>
      <c r="H33" s="34">
        <f>H11+H32</f>
        <v>0</v>
      </c>
      <c r="I33" s="34">
        <f t="shared" ref="I33:Y33" si="8">I11+I32</f>
        <v>0</v>
      </c>
      <c r="J33" s="34">
        <f t="shared" si="8"/>
        <v>-7368</v>
      </c>
      <c r="K33" s="34">
        <f t="shared" si="8"/>
        <v>0</v>
      </c>
      <c r="L33" s="34">
        <f t="shared" si="8"/>
        <v>0</v>
      </c>
      <c r="M33" s="34">
        <f t="shared" si="8"/>
        <v>0</v>
      </c>
      <c r="N33" s="34">
        <f t="shared" si="8"/>
        <v>-3319</v>
      </c>
      <c r="O33" s="34">
        <f t="shared" si="8"/>
        <v>0</v>
      </c>
      <c r="P33" s="34">
        <f t="shared" si="8"/>
        <v>0</v>
      </c>
      <c r="Q33" s="34">
        <f t="shared" si="8"/>
        <v>0</v>
      </c>
      <c r="R33" s="34">
        <f t="shared" si="8"/>
        <v>0</v>
      </c>
      <c r="S33" s="34">
        <f t="shared" ref="S33:T33" si="9">S11+S32</f>
        <v>0</v>
      </c>
      <c r="T33" s="34">
        <f t="shared" si="9"/>
        <v>0</v>
      </c>
      <c r="U33" s="34">
        <f t="shared" si="8"/>
        <v>-2119380</v>
      </c>
      <c r="V33" s="34">
        <f t="shared" si="8"/>
        <v>-452928</v>
      </c>
      <c r="W33" s="34">
        <f t="shared" si="8"/>
        <v>-2582995</v>
      </c>
      <c r="X33" s="34">
        <f t="shared" si="8"/>
        <v>-464893</v>
      </c>
      <c r="Y33" s="34">
        <f t="shared" si="8"/>
        <v>-3047888</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33127621</v>
      </c>
      <c r="I36" s="33">
        <v>1376083</v>
      </c>
      <c r="J36" s="33">
        <v>1656042</v>
      </c>
      <c r="K36" s="33">
        <v>5822108</v>
      </c>
      <c r="L36" s="33">
        <v>696271</v>
      </c>
      <c r="M36" s="33">
        <v>0</v>
      </c>
      <c r="N36" s="33">
        <v>0</v>
      </c>
      <c r="O36" s="33">
        <v>0</v>
      </c>
      <c r="P36" s="33">
        <v>0</v>
      </c>
      <c r="Q36" s="33">
        <v>0</v>
      </c>
      <c r="R36" s="33">
        <v>0</v>
      </c>
      <c r="S36" s="33">
        <v>0</v>
      </c>
      <c r="T36" s="33">
        <v>0</v>
      </c>
      <c r="U36" s="33">
        <v>-4331377</v>
      </c>
      <c r="V36" s="33">
        <v>-9609698</v>
      </c>
      <c r="W36" s="37">
        <f>H36+I36+J36+K36-L36+M36+N36+O36+P36+Q36+R36+U36+V36+S36+T36</f>
        <v>27344508</v>
      </c>
      <c r="X36" s="33">
        <f>X30</f>
        <v>0</v>
      </c>
      <c r="Y36" s="37">
        <f t="shared" ref="Y36:Y38" si="12">W36+X36</f>
        <v>27344508</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33127621</v>
      </c>
      <c r="I39" s="34">
        <f t="shared" ref="I39:Y39" si="14">I36+I37+I38</f>
        <v>1376083</v>
      </c>
      <c r="J39" s="34">
        <f t="shared" si="14"/>
        <v>1656042</v>
      </c>
      <c r="K39" s="34">
        <f t="shared" si="14"/>
        <v>5822108</v>
      </c>
      <c r="L39" s="34">
        <f t="shared" si="14"/>
        <v>696271</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-4331377</v>
      </c>
      <c r="V39" s="34">
        <f t="shared" si="14"/>
        <v>-9609698</v>
      </c>
      <c r="W39" s="34">
        <f t="shared" si="14"/>
        <v>27344508</v>
      </c>
      <c r="X39" s="34">
        <f t="shared" si="14"/>
        <v>0</v>
      </c>
      <c r="Y39" s="34">
        <f t="shared" si="14"/>
        <v>27344508</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5403455</v>
      </c>
      <c r="W40" s="37">
        <f t="shared" ref="W40:W58" si="15">H40+I40+J40+K40-L40+M40+N40+O40+P40+Q40+R40+U40+V40+S40+T40</f>
        <v>5403455</v>
      </c>
      <c r="X40" s="33">
        <v>0</v>
      </c>
      <c r="Y40" s="37">
        <f t="shared" ref="Y40:Y58" si="16">W40+X40</f>
        <v>5403455</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339</v>
      </c>
      <c r="K48" s="33">
        <v>0</v>
      </c>
      <c r="L48" s="33">
        <v>0</v>
      </c>
      <c r="M48" s="33">
        <v>0</v>
      </c>
      <c r="N48" s="33">
        <v>0</v>
      </c>
      <c r="O48" s="33">
        <v>0</v>
      </c>
      <c r="P48" s="33">
        <v>0</v>
      </c>
      <c r="Q48" s="33">
        <v>0</v>
      </c>
      <c r="R48" s="33">
        <v>0</v>
      </c>
      <c r="S48" s="33">
        <v>0</v>
      </c>
      <c r="T48" s="33">
        <v>0</v>
      </c>
      <c r="U48" s="33">
        <v>-27350968</v>
      </c>
      <c r="V48" s="33">
        <v>9609698</v>
      </c>
      <c r="W48" s="37">
        <f t="shared" si="15"/>
        <v>-17740931</v>
      </c>
      <c r="X48" s="33">
        <v>0</v>
      </c>
      <c r="Y48" s="37">
        <f t="shared" si="16"/>
        <v>-17740931</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2051349</v>
      </c>
      <c r="M53" s="33">
        <v>0</v>
      </c>
      <c r="N53" s="33">
        <v>0</v>
      </c>
      <c r="O53" s="33">
        <v>0</v>
      </c>
      <c r="P53" s="33">
        <v>0</v>
      </c>
      <c r="Q53" s="33">
        <v>0</v>
      </c>
      <c r="R53" s="33">
        <v>0</v>
      </c>
      <c r="S53" s="33">
        <v>0</v>
      </c>
      <c r="T53" s="33">
        <v>0</v>
      </c>
      <c r="U53" s="33">
        <v>0</v>
      </c>
      <c r="V53" s="33">
        <v>0</v>
      </c>
      <c r="W53" s="37">
        <f t="shared" si="15"/>
        <v>-2051349</v>
      </c>
      <c r="X53" s="33">
        <v>0</v>
      </c>
      <c r="Y53" s="37">
        <f t="shared" si="16"/>
        <v>-2051349</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33127621</v>
      </c>
      <c r="I59" s="36">
        <f t="shared" ref="I59:Y59" si="17">SUM(I39:I58)</f>
        <v>1376083</v>
      </c>
      <c r="J59" s="36">
        <f t="shared" si="17"/>
        <v>1656381</v>
      </c>
      <c r="K59" s="36">
        <f t="shared" si="17"/>
        <v>5822108</v>
      </c>
      <c r="L59" s="36">
        <f t="shared" si="17"/>
        <v>2747620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-31682345</v>
      </c>
      <c r="V59" s="36">
        <f t="shared" si="17"/>
        <v>5403455</v>
      </c>
      <c r="W59" s="36">
        <f t="shared" si="17"/>
        <v>12955683</v>
      </c>
      <c r="X59" s="36">
        <f t="shared" si="17"/>
        <v>0</v>
      </c>
      <c r="Y59" s="36">
        <f t="shared" si="17"/>
        <v>12955683</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339</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-27350968</v>
      </c>
      <c r="V61" s="37">
        <f t="shared" si="18"/>
        <v>9609698</v>
      </c>
      <c r="W61" s="37">
        <f t="shared" si="18"/>
        <v>-17740931</v>
      </c>
      <c r="X61" s="37">
        <f t="shared" si="18"/>
        <v>0</v>
      </c>
      <c r="Y61" s="37">
        <f t="shared" si="18"/>
        <v>-17740931</v>
      </c>
    </row>
    <row r="62" spans="1:25" ht="27.75" customHeight="1" x14ac:dyDescent="0.2">
      <c r="A62" s="291" t="s">
        <v>435</v>
      </c>
      <c r="B62" s="291"/>
      <c r="C62" s="291"/>
      <c r="D62" s="291"/>
      <c r="E62" s="291"/>
      <c r="F62" s="291"/>
      <c r="G62" s="7">
        <v>53</v>
      </c>
      <c r="H62" s="37">
        <f>H40+H61</f>
        <v>0</v>
      </c>
      <c r="I62" s="37">
        <f t="shared" ref="I62:Y62" si="20">I40+I61</f>
        <v>0</v>
      </c>
      <c r="J62" s="37">
        <f t="shared" si="20"/>
        <v>339</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-27350968</v>
      </c>
      <c r="V62" s="37">
        <f t="shared" si="20"/>
        <v>15013153</v>
      </c>
      <c r="W62" s="37">
        <f t="shared" si="20"/>
        <v>-12337476</v>
      </c>
      <c r="X62" s="37">
        <f t="shared" si="20"/>
        <v>0</v>
      </c>
      <c r="Y62" s="37">
        <f t="shared" si="20"/>
        <v>-12337476</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2051349</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-2051349</v>
      </c>
      <c r="X63" s="38">
        <f t="shared" si="22"/>
        <v>0</v>
      </c>
      <c r="Y63" s="38">
        <f t="shared" si="22"/>
        <v>-2051349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478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Marić</cp:lastModifiedBy>
  <cp:lastPrinted>2023-10-30T09:19:07Z</cp:lastPrinted>
  <dcterms:created xsi:type="dcterms:W3CDTF">2008-10-17T11:51:54Z</dcterms:created>
  <dcterms:modified xsi:type="dcterms:W3CDTF">2023-10-31T14:26:08Z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