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aveExternalLinkValues="0" codeName="ThisWorkbook" defaultThemeVersion="124226"/>
  <mc:AlternateContent xmlns:mc="http://schemas.openxmlformats.org/markup-compatibility/2006">
    <mc:Choice Requires="x15">
      <x15ac:absPath xmlns:x15ac="http://schemas.microsoft.com/office/spreadsheetml/2010/11/ac" url="https://villadub-my.sharepoint.com/personal/mbrkic_villa-dubrovnik_hr/Documents/Desktop/BURZA 2021/OBJAVE/Financijski izvještaji/2025/4.kvartal/Izvještaji za slati/XLS/"/>
    </mc:Choice>
  </mc:AlternateContent>
  <xr:revisionPtr revIDLastSave="2353" documentId="11_2AEAD334B0764B1FA9054C75619E898B6ECB7BB5" xr6:coauthVersionLast="47" xr6:coauthVersionMax="47" xr10:uidLastSave="{32FE5142-E2FA-4183-96F1-8A25DBCFCFE9}"/>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57" i="22"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<sst xmlns="http://schemas.openxmlformats.org/spreadsheetml/2006/main" count="534" uniqueCount="467">
  <si>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</si>
  <si>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</si>
  <si>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</si>
  <si>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</si>
  <si>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</si>
  <si>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</si>
  <si>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</si>
  <si>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</si>
  <si>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</si>
  <si>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</si>
  <si>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</si>
  <si>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</si>
  <si>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</si>
  <si>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</si>
  <si>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</si>
  <si>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</si>
  <si>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</si>
  <si>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</si>
  <si>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</si>
  <si>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</si>
  <si>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</si>
  <si>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</si>
  <si>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</si>
  <si>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</si>
  <si>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</si>
  <si>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</si>
  <si>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</si>
  <si>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</si>
  <si>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</si>
  <si>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</si>
  <si>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</si>
  <si>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</si>
  <si>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</si>
  <si>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</si>
  <si>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</si>
  <si>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</si>
  <si>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</si>
  <si>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</si>
  <si>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</si>
  <si>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</si>
  <si>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</si>
  <si>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</si>
  <si>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</si>
  <si>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</si>
  <si>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</si>
  <si>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</si>
  <si>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</si>
  <si>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</si>
  <si>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</si>
  <si>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</si>
  <si>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</si>
  <si>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</si>
  <si>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</si>
  <si>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</si>
  <si>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</si>
  <si>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</si>
  <si>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</si>
  <si>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</si>
  <si>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</si>
  <si>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</si>
  <si>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</si>
  <si>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</si>
  <si>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</si>
  <si>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</si>
  <si>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</si>
  <si>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</si>
  <si>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</si>
  <si>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</si>
  <si>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</si>
  <si>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</si>
  <si>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</si>
  <si>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</si>
  <si>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</si>
  <si>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</si>
  <si>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</si>
  <si>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</si>
  <si>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</si>
  <si>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</si>
  <si>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</si>
  <si>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</si>
  <si>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</si>
  <si>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</si>
  <si>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</si>
  <si>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</si>
  <si>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</si>
  <si>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</si>
  <si>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</si>
  <si>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</si>
  <si>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</si>
  <si>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</si>
  <si>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</si>
  <si>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</si>
  <si>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</si>
  <si>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</si>
  <si>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</si>
  <si>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</si>
  <si>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</si>
  <si>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</si>
  <si>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</si>
  <si>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</si>
  <si>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</si>
  <si>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</si>
  <si>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</si>
  <si>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</si>
  <si>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</si>
  <si>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</si>
  <si>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</si>
  <si>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</si>
  <si>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</si>
  <si>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</si>
  <si>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</si>
  <si>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</si>
  <si>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</si>
  <si>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</si>
  <si>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</si>
  <si>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</si>
  <si>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</si>
  <si>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</si>
  <si>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</si>
  <si>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</si>
  <si>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</si>
  <si>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</si>
  <si>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</si>
  <si>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</si>
  <si>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</si>
  <si>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</si>
  <si>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</si>
  <si>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</si>
  <si>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</si>
  <si>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</si>
  <si>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</si>
  <si>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</si>
  <si>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</si>
  <si>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</si>
  <si>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</si>
  <si>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</si>
  <si>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</si>
  <si>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</si>
  <si>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</si>
  <si>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</si>
  <si>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</si>
  <si>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</si>
  <si>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</si>
  <si>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</si>
  <si>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</si>
  <si>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</si>
  <si>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</si>
  <si>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</si>
  <si>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</si>
  <si>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</si>
  <si>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</si>
  <si>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</si>
  <si>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</si>
  <si>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</si>
  <si>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</si>
  <si>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</si>
  <si>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</si>
  <si>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</si>
  <si>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</si>
  <si>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</si>
  <si>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</si>
  <si>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</si>
  <si>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</si>
  <si>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</si>
  <si>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</si>
  <si>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</si>
  <si>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</si>
  <si>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</si>
  <si>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</si>
  <si>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</si>
  <si>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</si>
  <si>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</si>
  <si>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</si>
  <si>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</si>
  <si>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</si>
  <si>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</si>
  <si>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</si>
  <si>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</si>
  <si>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</si>
  <si>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</si>
  <si>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</si>
  <si>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</si>
  <si>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</si>
  <si>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</si>
  <si>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</si>
  <si>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</si>
  <si>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</si>
  <si>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</si>
  <si>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</si>
  <si>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</si>
  <si>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</si>
  <si>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</si>
  <si>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</si>
  <si>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</si>
  <si>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</si>
  <si>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</si>
  <si>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</si>
  <si>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</si>
  <si>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</si>
  <si>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</si>
  <si>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</si>
  <si>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</si>
  <si>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</si>
  <si>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</si>
  <si>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</si>
  <si>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</si>
  <si>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</si>
  <si>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</si>
  <si>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</si>
  <si>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</si>
  <si>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</si>
  <si>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</si>
  <si>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</si>
  <si>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</si>
  <si>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</si>
  <si>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</si>
  <si>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</si>
  <si>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</si>
  <si>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</si>
  <si>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</si>
  <si>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</si>
  <si>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</si>
  <si>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</si>
  <si>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</si>
  <si>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</si>
  <si>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</si>
  <si>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</si>
  <si>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</si>
  <si>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</si>
  <si>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</si>
  <si>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</si>
  <si>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</si>
  <si>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</si>
  <si>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</si>
  <si>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</si>
  <si>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</si>
  <si>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</si>
  <si>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</si>
  <si>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</si>
  <si>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</si>
  <si>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</si>
  <si>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</si>
  <si>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</si>
  <si>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</si>
  <si>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</si>
  <si>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</si>
  <si>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</si>
  <si>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</si>
  <si>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</si>
  <si>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</si>
  <si>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</si>
  <si>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</si>
  <si>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</si>
  <si>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</si>
  <si>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</si>
  <si>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</si>
  <si>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</si>
  <si>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</si>
  <si>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</si>
  <si>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</si>
  <si>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</si>
  <si>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</si>
  <si>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</si>
  <si>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</si>
  <si>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</si>
  <si>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</si>
  <si>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</si>
  <si>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</si>
  <si>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</si>
  <si>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</si>
  <si>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</si>
  <si>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</si>
  <si>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</si>
  <si>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</si>
  <si>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</si>
  <si>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</si>
  <si>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</si>
  <si>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</si>
  <si>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</si>
  <si>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</si>
  <si>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</si>
  <si>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</si>
  <si>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</si>
  <si>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</si>
  <si>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</si>
  <si>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</si>
  <si>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</si>
  <si>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</si>
  <si>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</si>
  <si>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</si>
  <si>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</si>
  <si>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</si>
  <si>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</si>
  <si>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</si>
  <si>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</si>
  <si>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</si>
  <si>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</si>
  <si>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</si>
  <si>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</si>
  <si>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</si>
  <si>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</si>
  <si>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</si>
  <si>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</si>
  <si>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</si>
  <si>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</si>
  <si>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</si>
  <si>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</si>
  <si>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</si>
  <si>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</si>
  <si>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</si>
  <si>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</si>
  <si>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</si>
  <si>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</si>
  <si>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</si>
  <si>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</si>
  <si>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</si>
  <si>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</si>
  <si>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</si>
  <si>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</si>
  <si>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</si>
  <si>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</si>
  <si>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</si>
  <si>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</si>
  <si>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</si>
  <si>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</si>
  <si>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</si>
  <si>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</si>
  <si>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</si>
  <si>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</si>
  <si>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</si>
  <si>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</si>
  <si>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</si>
  <si>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</si>
  <si>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</si>
  <si>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</si>
  <si>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</si>
  <si>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</si>
  <si>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</si>
  <si>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</si>
  <si>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</si>
  <si>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</si>
  <si>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</si>
  <si>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</si>
  <si>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</si>
  <si>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</si>
  <si>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</si>
  <si>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</si>
  <si>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</si>
  <si>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</si>
  <si>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</si>
  <si>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</si>
  <si>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</si>
  <si>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</si>
  <si>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</si>
  <si>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</si>
  <si>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</si>
  <si>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</si>
  <si>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</si>
  <si>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</si>
  <si>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</si>
  <si>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</si>
  <si>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</si>
  <si>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</si>
  <si>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</si>
  <si>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</si>
  <si>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</si>
  <si>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</si>
  <si>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</si>
  <si>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</si>
  <si>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</si>
  <si>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</si>
  <si>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</si>
  <si>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</si>
  <si>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</si>
  <si>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</si>
  <si>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</si>
  <si>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</si>
  <si>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</si>
  <si>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</si>
  <si>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</si>
  <si>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</si>
  <si>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</si>
  <si>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</si>
  <si>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</si>
  <si>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</si>
  <si>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</si>
  <si>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</si>
  <si>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</si>
  <si>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</si>
  <si>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</si>
  <si>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</si>
  <si>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</si>
  <si>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</si>
  <si>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</si>
  <si>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</si>
  <si>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</si>
  <si>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</si>
  <si>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</si>
  <si>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</si>
  <si>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</si>
  <si>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</si>
  <si>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</si>
  <si>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</si>
  <si>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</si>
  <si>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</si>
  <si>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</si>
  <si>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</si>
  <si>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</si>
  <si>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</si>
  <si>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</si>
  <si>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</si>
  <si>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</si>
  <si>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</si>
  <si>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</si>
  <si>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</si>
  <si>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</si>
  <si>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</si>
  <si>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</si>
  <si>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</si>
  <si>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</si>
  <si>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</si>
  <si>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</si>
  <si>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</si>
  <si>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</si>
  <si>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</si>
  <si>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</si>
  <si>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</si>
  <si>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</si>
  <si>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</si>
  <si>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</si>
  <si>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</si>
  <si>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</si>
  <si>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</si>
  <si>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</si>
  <si>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</si>
  <si>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</si>
  <si>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</si>
  <si>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</si>
  <si>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</si>
  <si>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</si>
  <si>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</si>
  <si>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</si>
  <si>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</si>
  <si>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</si>
  <si>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</si>
  <si>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</si>
  <si>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</si>
  <si>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03653650</t>
  </si>
  <si>
    <t>HR</t>
  </si>
  <si>
    <t>747800H0KCA9Y55BZI68</t>
  </si>
  <si>
    <t>060000978</t>
  </si>
  <si>
    <t>66669628743</t>
  </si>
  <si>
    <t>2727</t>
  </si>
  <si>
    <t>VILLA DUBROVNIK D.D.</t>
  </si>
  <si>
    <t>DUBROVNIK</t>
  </si>
  <si>
    <t>VLAHA BUKOVCA 6</t>
  </si>
  <si>
    <t>finance@villa-dubrovnik.hr</t>
  </si>
  <si>
    <t>www.villa-dubrovnik.hr</t>
  </si>
  <si>
    <t>Mario Brkić</t>
  </si>
  <si>
    <t>020-500-387</t>
  </si>
  <si>
    <t>mbrkic@villa-dubrovnik.hr</t>
  </si>
  <si>
    <t>Obveznik:VILLA DUBROVNIK D.D.</t>
  </si>
  <si>
    <t>Obveznik: VILLA DUBROVNIK D.D.</t>
  </si>
  <si>
    <t xml:space="preserve">stanje na dan 31.12.2025 </t>
  </si>
  <si>
    <t>u razdoblju 01.01.2025 do 31.12.2025</t>
  </si>
  <si>
    <t>u razdoblju 01.01.2025. do 31.12.2025.</t>
  </si>
  <si>
    <t xml:space="preserve">BILJEŠKE UZ FINANCIJSKE IZVJEŠTAJE - TFI
(koji se sastavljaju za tromjesečna razdoblja)
Naziv izdavatelja:   VILLA DUBROVNIK D.D.
OIB:   66669628743
Izvještajno razdoblje: 01.01.2025-31.12.2025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</si>
</sst>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L4" sqref="L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45658</v>
      </c>
      <c r="F4" s="139"/>
      <c r="G4" s="99" t="s">
        <v>0</v>
      </c>
      <c r="H4" s="138">
        <v>46022</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447</v>
      </c>
      <c r="D11" s="146"/>
      <c r="E11" s="108"/>
      <c r="F11" s="154" t="s">
        <v>331</v>
      </c>
      <c r="G11" s="144"/>
      <c r="H11" s="155" t="s">
        <v>448</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450</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451</v>
      </c>
      <c r="D15" s="146"/>
      <c r="E15" s="163"/>
      <c r="F15" s="164"/>
      <c r="G15" s="109" t="s">
        <v>332</v>
      </c>
      <c r="H15" s="155" t="s">
        <v>449</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333</v>
      </c>
      <c r="C17" s="145" t="s">
        <v>452</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453</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20000</v>
      </c>
      <c r="D21" s="156"/>
      <c r="E21" s="149"/>
      <c r="F21" s="149"/>
      <c r="G21" s="160" t="s">
        <v>454</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455</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456</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457</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104</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335</v>
      </c>
      <c r="D31" s="170" t="s">
        <v>334</v>
      </c>
      <c r="E31" s="171"/>
      <c r="F31" s="171"/>
      <c r="G31" s="171"/>
      <c r="H31" s="112"/>
      <c r="I31" s="122" t="s">
        <v>335</v>
      </c>
      <c r="J31" s="123" t="s">
        <v>336</v>
      </c>
    </row>
    <row r="32" spans="1:10" x14ac:dyDescent="0.25">
      <c r="A32" s="152"/>
      <c r="B32" s="159"/>
      <c r="C32" s="124"/>
      <c r="D32" s="99"/>
      <c r="E32" s="164"/>
      <c r="F32" s="164"/>
      <c r="G32" s="164"/>
      <c r="H32" s="164"/>
      <c r="I32" s="120"/>
      <c r="J32" s="121"/>
    </row>
    <row r="33" spans="1:10" x14ac:dyDescent="0.25">
      <c r="A33" s="152" t="s">
        <v>326</v>
      </c>
      <c r="B33" s="159"/>
      <c r="C33" s="40" t="s">
        <v>338</v>
      </c>
      <c r="D33" s="170" t="s">
        <v>337</v>
      </c>
      <c r="E33" s="171"/>
      <c r="F33" s="171"/>
      <c r="G33" s="171"/>
      <c r="H33" s="116"/>
      <c r="I33" s="122" t="s">
        <v>338</v>
      </c>
      <c r="J33" s="123" t="s">
        <v>339</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340</v>
      </c>
    </row>
    <row r="49" spans="1:10" x14ac:dyDescent="0.25">
      <c r="A49" s="126"/>
      <c r="B49" s="118"/>
      <c r="C49" s="118"/>
      <c r="D49" s="112"/>
      <c r="E49" s="149"/>
      <c r="F49" s="149"/>
      <c r="G49" s="176"/>
      <c r="H49" s="176"/>
      <c r="I49" s="112"/>
      <c r="J49" s="127" t="s">
        <v>341</v>
      </c>
    </row>
    <row r="50" spans="1:10" ht="14.45" customHeight="1" x14ac:dyDescent="0.25">
      <c r="A50" s="143" t="s">
        <v>319</v>
      </c>
      <c r="B50" s="154"/>
      <c r="C50" s="155" t="s">
        <v>341</v>
      </c>
      <c r="D50" s="156"/>
      <c r="E50" s="182" t="s">
        <v>342</v>
      </c>
      <c r="F50" s="183"/>
      <c r="G50" s="160"/>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458</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459</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460</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344</v>
      </c>
      <c r="B58" s="154"/>
      <c r="C58" s="185"/>
      <c r="D58" s="186"/>
      <c r="E58" s="186"/>
      <c r="F58" s="186"/>
      <c r="G58" s="186"/>
      <c r="H58" s="186"/>
      <c r="I58" s="186"/>
      <c r="J58" s="187"/>
    </row>
    <row r="59" spans="1:10" ht="14.45" customHeight="1" x14ac:dyDescent="0.25">
      <c r="A59" s="111"/>
      <c r="B59" s="112"/>
      <c r="C59" s="188" t="s">
        <v>345</v>
      </c>
      <c r="D59" s="188"/>
      <c r="E59" s="188"/>
      <c r="F59" s="188"/>
      <c r="G59" s="112"/>
      <c r="H59" s="112"/>
      <c r="I59" s="112"/>
      <c r="J59" s="115"/>
    </row>
    <row r="60" spans="1:10" x14ac:dyDescent="0.25">
      <c r="A60" s="143" t="s">
        <v>346</v>
      </c>
      <c r="B60" s="154"/>
      <c r="C60" s="185"/>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20" zoomScale="120" zoomScaleNormal="120" zoomScaleSheetLayoutView="130" workbookViewId="0">
      <selection activeCell="I66" sqref="I6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463</v>
      </c>
      <c r="B2" s="196"/>
      <c r="C2" s="196"/>
      <c r="D2" s="196"/>
      <c r="E2" s="196"/>
      <c r="F2" s="196"/>
      <c r="G2" s="196"/>
      <c r="H2" s="196"/>
      <c r="I2" s="196"/>
    </row>
    <row r="3" spans="1:9" x14ac:dyDescent="0.2">
      <c r="A3" s="197" t="s">
        <v>446</v>
      </c>
      <c r="B3" s="197"/>
      <c r="C3" s="197"/>
      <c r="D3" s="197"/>
      <c r="E3" s="197"/>
      <c r="F3" s="197"/>
      <c r="G3" s="197"/>
      <c r="H3" s="197"/>
      <c r="I3" s="197"/>
    </row>
    <row r="4" spans="1:9" x14ac:dyDescent="0.2">
      <c r="A4" s="198" t="s">
        <v>461</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38672375</v>
      </c>
      <c r="I9" s="82">
        <f>I10+I17+I27+I38+I43</f>
        <v>47522908</v>
      </c>
    </row>
    <row r="10" spans="1:9" ht="12.75" customHeight="1" x14ac:dyDescent="0.2">
      <c r="A10" s="191" t="s">
        <v>5</v>
      </c>
      <c r="B10" s="191"/>
      <c r="C10" s="191"/>
      <c r="D10" s="191"/>
      <c r="E10" s="191"/>
      <c r="F10" s="191"/>
      <c r="G10" s="12">
        <v>3</v>
      </c>
      <c r="H10" s="82">
        <f>H11+H12+H13+H14+H15+H16</f>
        <v>172939</v>
      </c>
      <c r="I10" s="82">
        <f>I11+I12+I13+I14+I15+I16</f>
        <v>256813</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93330</v>
      </c>
      <c r="I12" s="18">
        <v>256813</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79609</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36460229</v>
      </c>
      <c r="I17" s="82">
        <f>I18+I19+I20+I21+I22+I23+I24+I25+I26</f>
        <v>45244283</v>
      </c>
    </row>
    <row r="18" spans="1:9" ht="12.75" customHeight="1" x14ac:dyDescent="0.2">
      <c r="A18" s="190" t="s">
        <v>13</v>
      </c>
      <c r="B18" s="190"/>
      <c r="C18" s="190"/>
      <c r="D18" s="190"/>
      <c r="E18" s="190"/>
      <c r="F18" s="190"/>
      <c r="G18" s="11">
        <v>11</v>
      </c>
      <c r="H18" s="18">
        <v>1322562</v>
      </c>
      <c r="I18" s="18">
        <v>1322562</v>
      </c>
    </row>
    <row r="19" spans="1:9" ht="12.75" customHeight="1" x14ac:dyDescent="0.2">
      <c r="A19" s="190" t="s">
        <v>14</v>
      </c>
      <c r="B19" s="190"/>
      <c r="C19" s="190"/>
      <c r="D19" s="190"/>
      <c r="E19" s="190"/>
      <c r="F19" s="190"/>
      <c r="G19" s="11">
        <v>12</v>
      </c>
      <c r="H19" s="18">
        <v>14368665</v>
      </c>
      <c r="I19" s="18">
        <v>29737993</v>
      </c>
    </row>
    <row r="20" spans="1:9" ht="12.75" customHeight="1" x14ac:dyDescent="0.2">
      <c r="A20" s="190" t="s">
        <v>15</v>
      </c>
      <c r="B20" s="190"/>
      <c r="C20" s="190"/>
      <c r="D20" s="190"/>
      <c r="E20" s="190"/>
      <c r="F20" s="190"/>
      <c r="G20" s="11">
        <v>13</v>
      </c>
      <c r="H20" s="18">
        <v>1523734</v>
      </c>
      <c r="I20" s="18">
        <v>6486820</v>
      </c>
    </row>
    <row r="21" spans="1:9" ht="12.75" customHeight="1" x14ac:dyDescent="0.2">
      <c r="A21" s="190" t="s">
        <v>16</v>
      </c>
      <c r="B21" s="190"/>
      <c r="C21" s="190"/>
      <c r="D21" s="190"/>
      <c r="E21" s="190"/>
      <c r="F21" s="190"/>
      <c r="G21" s="11">
        <v>14</v>
      </c>
      <c r="H21" s="18">
        <v>240902</v>
      </c>
      <c r="I21" s="18">
        <v>5618970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17207548</v>
      </c>
      <c r="I24" s="18">
        <v>183831</v>
      </c>
    </row>
    <row r="25" spans="1:9" ht="12.75" customHeight="1" x14ac:dyDescent="0.2">
      <c r="A25" s="190" t="s">
        <v>20</v>
      </c>
      <c r="B25" s="190"/>
      <c r="C25" s="190"/>
      <c r="D25" s="190"/>
      <c r="E25" s="190"/>
      <c r="F25" s="190"/>
      <c r="G25" s="11">
        <v>18</v>
      </c>
      <c r="H25" s="18">
        <v>1796818</v>
      </c>
      <c r="I25" s="18">
        <v>1894107</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0</v>
      </c>
      <c r="I27" s="82">
        <f>SUM(I28:I37)</f>
        <v>0</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2039207</v>
      </c>
      <c r="I43" s="18">
        <v>2021812</v>
      </c>
    </row>
    <row r="44" spans="1:9" ht="12.75" customHeight="1" x14ac:dyDescent="0.2">
      <c r="A44" s="192" t="s">
        <v>303</v>
      </c>
      <c r="B44" s="192"/>
      <c r="C44" s="192"/>
      <c r="D44" s="192"/>
      <c r="E44" s="192"/>
      <c r="F44" s="192"/>
      <c r="G44" s="12">
        <v>37</v>
      </c>
      <c r="H44" s="82">
        <f>H45+H53+H60+H70</f>
        <v>5418319</v>
      </c>
      <c r="I44" s="82">
        <f>I45+I53+I60+I70</f>
        <v>5140337</v>
      </c>
    </row>
    <row r="45" spans="1:9" ht="12.75" customHeight="1" x14ac:dyDescent="0.2">
      <c r="A45" s="191" t="s">
        <v>39</v>
      </c>
      <c r="B45" s="191"/>
      <c r="C45" s="191"/>
      <c r="D45" s="191"/>
      <c r="E45" s="191"/>
      <c r="F45" s="191"/>
      <c r="G45" s="12">
        <v>38</v>
      </c>
      <c r="H45" s="82">
        <f>SUM(H46:H52)</f>
        <v>288683</v>
      </c>
      <c r="I45" s="82">
        <f>SUM(I46:I52)</f>
        <v>494615</v>
      </c>
    </row>
    <row r="46" spans="1:9" ht="12.75" customHeight="1" x14ac:dyDescent="0.2">
      <c r="A46" s="190" t="s">
        <v>40</v>
      </c>
      <c r="B46" s="190"/>
      <c r="C46" s="190"/>
      <c r="D46" s="190"/>
      <c r="E46" s="190"/>
      <c r="F46" s="190"/>
      <c r="G46" s="11">
        <v>39</v>
      </c>
      <c r="H46" s="18">
        <v>231713</v>
      </c>
      <c r="I46" s="18">
        <v>428275</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56970</v>
      </c>
      <c r="I49" s="18">
        <v>66340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3902776</v>
      </c>
      <c r="I53" s="82">
        <f>SUM(I54:I59)</f>
        <v>757130</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131140</v>
      </c>
      <c r="I56" s="18">
        <v>84351</v>
      </c>
    </row>
    <row r="57" spans="1:9" ht="12.75" customHeight="1" x14ac:dyDescent="0.2">
      <c r="A57" s="190" t="s">
        <v>51</v>
      </c>
      <c r="B57" s="190"/>
      <c r="C57" s="190"/>
      <c r="D57" s="190"/>
      <c r="E57" s="190"/>
      <c r="F57" s="190"/>
      <c r="G57" s="11">
        <v>50</v>
      </c>
      <c r="H57" s="18">
        <v>100</v>
      </c>
      <c r="I57" s="18">
        <v>100</v>
      </c>
    </row>
    <row r="58" spans="1:9" ht="12.75" customHeight="1" x14ac:dyDescent="0.2">
      <c r="A58" s="190" t="s">
        <v>52</v>
      </c>
      <c r="B58" s="190"/>
      <c r="C58" s="190"/>
      <c r="D58" s="190"/>
      <c r="E58" s="190"/>
      <c r="F58" s="190"/>
      <c r="G58" s="11">
        <v>51</v>
      </c>
      <c r="H58" s="18">
        <v>243215</v>
      </c>
      <c r="I58" s="18">
        <v>22342</v>
      </c>
    </row>
    <row r="59" spans="1:9" ht="12.75" customHeight="1" x14ac:dyDescent="0.2">
      <c r="A59" s="190" t="s">
        <v>53</v>
      </c>
      <c r="B59" s="190"/>
      <c r="C59" s="190"/>
      <c r="D59" s="190"/>
      <c r="E59" s="190"/>
      <c r="F59" s="190"/>
      <c r="G59" s="11">
        <v>52</v>
      </c>
      <c r="H59" s="18">
        <v>3528321</v>
      </c>
      <c r="I59" s="18">
        <v>650337</v>
      </c>
    </row>
    <row r="60" spans="1:9" ht="12.75" customHeight="1" x14ac:dyDescent="0.2">
      <c r="A60" s="191" t="s">
        <v>54</v>
      </c>
      <c r="B60" s="191"/>
      <c r="C60" s="191"/>
      <c r="D60" s="191"/>
      <c r="E60" s="191"/>
      <c r="F60" s="191"/>
      <c r="G60" s="12">
        <v>53</v>
      </c>
      <c r="H60" s="82">
        <f>SUM(H61:H69)</f>
        <v>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1226860</v>
      </c>
      <c r="I70" s="18">
        <v>3888592</v>
      </c>
    </row>
    <row r="71" spans="1:9" ht="12.75" customHeight="1" x14ac:dyDescent="0.2">
      <c r="A71" s="206" t="s">
        <v>58</v>
      </c>
      <c r="B71" s="206"/>
      <c r="C71" s="206"/>
      <c r="D71" s="206"/>
      <c r="E71" s="206"/>
      <c r="F71" s="206"/>
      <c r="G71" s="11">
        <v>64</v>
      </c>
      <c r="H71" s="18">
        <v>136080</v>
      </c>
      <c r="I71" s="18">
        <v>175573</v>
      </c>
    </row>
    <row r="72" spans="1:9" ht="12.75" customHeight="1" x14ac:dyDescent="0.2">
      <c r="A72" s="192" t="s">
        <v>304</v>
      </c>
      <c r="B72" s="192"/>
      <c r="C72" s="192"/>
      <c r="D72" s="192"/>
      <c r="E72" s="192"/>
      <c r="F72" s="192"/>
      <c r="G72" s="12">
        <v>65</v>
      </c>
      <c r="H72" s="82">
        <f>H8+H9+H44+H71</f>
        <v>44226774</v>
      </c>
      <c r="I72" s="82">
        <f>I8+I9+I44+I71</f>
        <v>52838818</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15912955</v>
      </c>
      <c r="I75" s="83">
        <f>I76+I77+I78+I84+I85+I91+I94+I97</f>
        <v>17210200</v>
      </c>
    </row>
    <row r="76" spans="1:9" ht="12.75" customHeight="1" x14ac:dyDescent="0.2">
      <c r="A76" s="190" t="s">
        <v>61</v>
      </c>
      <c r="B76" s="190"/>
      <c r="C76" s="190"/>
      <c r="D76" s="190"/>
      <c r="E76" s="190"/>
      <c r="F76" s="190"/>
      <c r="G76" s="11">
        <v>68</v>
      </c>
      <c r="H76" s="18">
        <v>11729549</v>
      </c>
      <c r="I76" s="18">
        <v>13123058</v>
      </c>
    </row>
    <row r="77" spans="1:9" ht="12.75" customHeight="1" x14ac:dyDescent="0.2">
      <c r="A77" s="190" t="s">
        <v>62</v>
      </c>
      <c r="B77" s="190"/>
      <c r="C77" s="190"/>
      <c r="D77" s="190"/>
      <c r="E77" s="190"/>
      <c r="F77" s="190"/>
      <c r="G77" s="11">
        <v>69</v>
      </c>
      <c r="H77" s="18">
        <v>3798433</v>
      </c>
      <c r="I77" s="18">
        <v>6904886</v>
      </c>
    </row>
    <row r="78" spans="1:9" ht="12.75" customHeight="1" x14ac:dyDescent="0.2">
      <c r="A78" s="191" t="s">
        <v>63</v>
      </c>
      <c r="B78" s="191"/>
      <c r="C78" s="191"/>
      <c r="D78" s="191"/>
      <c r="E78" s="191"/>
      <c r="F78" s="191"/>
      <c r="G78" s="12">
        <v>70</v>
      </c>
      <c r="H78" s="83">
        <f>SUM(H79:H83)</f>
        <v>306682</v>
      </c>
      <c r="I78" s="83">
        <f>SUM(I79:I83)</f>
        <v>306682</v>
      </c>
    </row>
    <row r="79" spans="1:9" ht="12.75" customHeight="1" x14ac:dyDescent="0.2">
      <c r="A79" s="190" t="s">
        <v>64</v>
      </c>
      <c r="B79" s="190"/>
      <c r="C79" s="190"/>
      <c r="D79" s="190"/>
      <c r="E79" s="190"/>
      <c r="F79" s="190"/>
      <c r="G79" s="11">
        <v>71</v>
      </c>
      <c r="H79" s="18">
        <v>257327</v>
      </c>
      <c r="I79" s="18">
        <v>257327</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49355</v>
      </c>
      <c r="I83" s="18">
        <v>49355</v>
      </c>
    </row>
    <row r="84" spans="1:9" ht="12.75" customHeight="1" x14ac:dyDescent="0.2">
      <c r="A84" s="207" t="s">
        <v>69</v>
      </c>
      <c r="B84" s="207"/>
      <c r="C84" s="207"/>
      <c r="D84" s="207"/>
      <c r="E84" s="207"/>
      <c r="F84" s="207"/>
      <c r="G84" s="42">
        <v>76</v>
      </c>
      <c r="H84" s="43">
        <v>0</v>
      </c>
      <c r="I84" s="43">
        <v>0</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4862518</v>
      </c>
      <c r="I91" s="82">
        <f>I92-I93</f>
        <v>78291</v>
      </c>
    </row>
    <row r="92" spans="1:9" ht="12.75" customHeight="1" x14ac:dyDescent="0.2">
      <c r="A92" s="190" t="s">
        <v>72</v>
      </c>
      <c r="B92" s="190"/>
      <c r="C92" s="190"/>
      <c r="D92" s="190"/>
      <c r="E92" s="190"/>
      <c r="F92" s="190"/>
      <c r="G92" s="11">
        <v>84</v>
      </c>
      <c r="H92" s="18">
        <v>4862518</v>
      </c>
      <c r="I92" s="18">
        <v>78291</v>
      </c>
    </row>
    <row r="93" spans="1:9" ht="12.75" customHeight="1" x14ac:dyDescent="0.2">
      <c r="A93" s="190" t="s">
        <v>73</v>
      </c>
      <c r="B93" s="190"/>
      <c r="C93" s="190"/>
      <c r="D93" s="190"/>
      <c r="E93" s="190"/>
      <c r="F93" s="190"/>
      <c r="G93" s="11">
        <v>85</v>
      </c>
      <c r="H93" s="18">
        <v>0</v>
      </c>
      <c r="I93" s="18">
        <v>0</v>
      </c>
    </row>
    <row r="94" spans="1:9" ht="12.75" customHeight="1" x14ac:dyDescent="0.2">
      <c r="A94" s="191" t="s">
        <v>351</v>
      </c>
      <c r="B94" s="191"/>
      <c r="C94" s="191"/>
      <c r="D94" s="191"/>
      <c r="E94" s="191"/>
      <c r="F94" s="191"/>
      <c r="G94" s="12">
        <v>86</v>
      </c>
      <c r="H94" s="82">
        <f>H95-H96</f>
        <v>-4784227</v>
      </c>
      <c r="I94" s="82">
        <f>I95-I96</f>
        <v>-3202717</v>
      </c>
    </row>
    <row r="95" spans="1:9" ht="12.75" customHeight="1" x14ac:dyDescent="0.2">
      <c r="A95" s="190" t="s">
        <v>74</v>
      </c>
      <c r="B95" s="190"/>
      <c r="C95" s="190"/>
      <c r="D95" s="190"/>
      <c r="E95" s="190"/>
      <c r="F95" s="190"/>
      <c r="G95" s="11">
        <v>87</v>
      </c>
      <c r="H95" s="18">
        <v>0</v>
      </c>
      <c r="I95" s="18">
        <v>0</v>
      </c>
    </row>
    <row r="96" spans="1:9" ht="12.75" customHeight="1" x14ac:dyDescent="0.2">
      <c r="A96" s="190" t="s">
        <v>75</v>
      </c>
      <c r="B96" s="190"/>
      <c r="C96" s="190"/>
      <c r="D96" s="190"/>
      <c r="E96" s="190"/>
      <c r="F96" s="190"/>
      <c r="G96" s="11">
        <v>88</v>
      </c>
      <c r="H96" s="18">
        <v>4784227</v>
      </c>
      <c r="I96" s="18">
        <v>3202717</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25605030</v>
      </c>
      <c r="I105" s="82">
        <f>SUM(I106:I116)</f>
        <v>31518631</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23889525</v>
      </c>
      <c r="I111" s="18">
        <v>29814000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1715505</v>
      </c>
      <c r="I115" s="18">
        <v>1704631</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355</v>
      </c>
      <c r="B117" s="192"/>
      <c r="C117" s="192"/>
      <c r="D117" s="192"/>
      <c r="E117" s="192"/>
      <c r="F117" s="192"/>
      <c r="G117" s="12">
        <v>109</v>
      </c>
      <c r="H117" s="82">
        <f>SUM(H118:H131)</f>
        <v>2554207</v>
      </c>
      <c r="I117" s="82">
        <f>SUM(I118:I131)</f>
        <v>3997818</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1200</v>
      </c>
      <c r="I122" s="18">
        <v>1200</v>
      </c>
    </row>
    <row r="123" spans="1:9" ht="12.75" customHeight="1" x14ac:dyDescent="0.2">
      <c r="A123" s="190" t="s">
        <v>88</v>
      </c>
      <c r="B123" s="190"/>
      <c r="C123" s="190"/>
      <c r="D123" s="190"/>
      <c r="E123" s="190"/>
      <c r="F123" s="190"/>
      <c r="G123" s="11">
        <v>115</v>
      </c>
      <c r="H123" s="18">
        <v>846433</v>
      </c>
      <c r="I123" s="18">
        <v>2008381</v>
      </c>
    </row>
    <row r="124" spans="1:9" ht="12.75" customHeight="1" x14ac:dyDescent="0.2">
      <c r="A124" s="190" t="s">
        <v>89</v>
      </c>
      <c r="B124" s="190"/>
      <c r="C124" s="190"/>
      <c r="D124" s="190"/>
      <c r="E124" s="190"/>
      <c r="F124" s="190"/>
      <c r="G124" s="11">
        <v>116</v>
      </c>
      <c r="H124" s="18">
        <v>153937</v>
      </c>
      <c r="I124" s="18">
        <v>292235</v>
      </c>
    </row>
    <row r="125" spans="1:9" ht="12.75" customHeight="1" x14ac:dyDescent="0.2">
      <c r="A125" s="190" t="s">
        <v>90</v>
      </c>
      <c r="B125" s="190"/>
      <c r="C125" s="190"/>
      <c r="D125" s="190"/>
      <c r="E125" s="190"/>
      <c r="F125" s="190"/>
      <c r="G125" s="11">
        <v>117</v>
      </c>
      <c r="H125" s="18">
        <v>1059267</v>
      </c>
      <c r="I125" s="18">
        <v>1092254</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165915</v>
      </c>
      <c r="I127" s="18">
        <v>197132</v>
      </c>
    </row>
    <row r="128" spans="1:9" x14ac:dyDescent="0.2">
      <c r="A128" s="190" t="s">
        <v>95</v>
      </c>
      <c r="B128" s="190"/>
      <c r="C128" s="190"/>
      <c r="D128" s="190"/>
      <c r="E128" s="190"/>
      <c r="F128" s="190"/>
      <c r="G128" s="11">
        <v>120</v>
      </c>
      <c r="H128" s="18">
        <v>176514</v>
      </c>
      <c r="I128" s="18">
        <v>257181</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150941</v>
      </c>
      <c r="I131" s="18">
        <v>149435</v>
      </c>
    </row>
    <row r="132" spans="1:9" ht="22.15" customHeight="1" x14ac:dyDescent="0.2">
      <c r="A132" s="206" t="s">
        <v>99</v>
      </c>
      <c r="B132" s="206"/>
      <c r="C132" s="206"/>
      <c r="D132" s="206"/>
      <c r="E132" s="206"/>
      <c r="F132" s="206"/>
      <c r="G132" s="11">
        <v>124</v>
      </c>
      <c r="H132" s="18">
        <v>154582</v>
      </c>
      <c r="I132" s="18">
        <v>112169</v>
      </c>
    </row>
    <row r="133" spans="1:9" ht="12.75" customHeight="1" x14ac:dyDescent="0.2">
      <c r="A133" s="192" t="s">
        <v>356</v>
      </c>
      <c r="B133" s="192"/>
      <c r="C133" s="192"/>
      <c r="D133" s="192"/>
      <c r="E133" s="192"/>
      <c r="F133" s="192"/>
      <c r="G133" s="12">
        <v>125</v>
      </c>
      <c r="H133" s="82">
        <f>H75+H98+H105+H117+H132</f>
        <v>44226774</v>
      </c>
      <c r="I133" s="82">
        <f>I75+I98+I105+I117+I132</f>
        <v>52838818</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fitToWidth="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80" workbookViewId="0">
      <selection activeCell="A10" sqref="A10:F1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464</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462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4522314</v>
      </c>
      <c r="I8" s="48">
        <f>SUM(I9:I13)</f>
        <v>495907</v>
      </c>
      <c r="J8" s="48">
        <f>SUM(J9:J13)</f>
        <v>9814819</v>
      </c>
      <c r="K8" s="48">
        <f>SUM(K9:K13)</f>
        <v>1065055</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4293550</v>
      </c>
      <c r="I10" s="49">
        <v>417099</v>
      </c>
      <c r="J10" s="49">
        <v>9609599</v>
      </c>
      <c r="K10" s="49">
        <v>1005392</v>
      </c>
    </row>
    <row r="11" spans="1:11" ht="12.75" customHeight="1" x14ac:dyDescent="0.2">
      <c r="A11" s="190" t="s">
        <v>117</v>
      </c>
      <c r="B11" s="190"/>
      <c r="C11" s="190"/>
      <c r="D11" s="190"/>
      <c r="E11" s="190"/>
      <c r="F11" s="190"/>
      <c r="G11" s="11">
        <v>4</v>
      </c>
      <c r="H11" s="49">
        <v>0</v>
      </c>
      <c r="I11" s="49">
        <v>0</v>
      </c>
      <c r="J11" s="49">
        <v>7072</v>
      </c>
      <c r="K11" s="49">
        <v>7072</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228764</v>
      </c>
      <c r="I13" s="49">
        <v>78808</v>
      </c>
      <c r="J13" s="49">
        <v>198148</v>
      </c>
      <c r="K13" s="49">
        <v>52591</v>
      </c>
    </row>
    <row r="14" spans="1:11" ht="12.75" customHeight="1" x14ac:dyDescent="0.2">
      <c r="A14" s="224" t="s">
        <v>358</v>
      </c>
      <c r="B14" s="224"/>
      <c r="C14" s="224"/>
      <c r="D14" s="224"/>
      <c r="E14" s="224"/>
      <c r="F14" s="224"/>
      <c r="G14" s="12">
        <v>7</v>
      </c>
      <c r="H14" s="48">
        <f>H15+H16+H20+H24+H25+H26+H29+H36</f>
        <v>8314046</v>
      </c>
      <c r="I14" s="48">
        <f>I15+I16+I20+I24+I25+I26+I29+I36</f>
        <v>1934129</v>
      </c>
      <c r="J14" s="48">
        <f>J15+J16+J20+J24+J25+J26+J29+J36</f>
        <v>11992950</v>
      </c>
      <c r="K14" s="48">
        <f>K15+K16+K20+K24+K25+K26+K29+K36</f>
        <v>3235243</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438</v>
      </c>
      <c r="B16" s="191"/>
      <c r="C16" s="191"/>
      <c r="D16" s="191"/>
      <c r="E16" s="191"/>
      <c r="F16" s="191"/>
      <c r="G16" s="12">
        <v>9</v>
      </c>
      <c r="H16" s="48">
        <f>SUM(H17:H19)</f>
        <v>2328891</v>
      </c>
      <c r="I16" s="48">
        <f>SUM(I17:I19)</f>
        <v>432886</v>
      </c>
      <c r="J16" s="48">
        <f>SUM(J17:J19)</f>
        <v>3430285</v>
      </c>
      <c r="K16" s="48">
        <f>SUM(K17:K19)</f>
        <v>664880</v>
      </c>
    </row>
    <row r="17" spans="1:11" ht="12.75" customHeight="1" x14ac:dyDescent="0.2">
      <c r="A17" s="225" t="s">
        <v>120</v>
      </c>
      <c r="B17" s="225"/>
      <c r="C17" s="225"/>
      <c r="D17" s="225"/>
      <c r="E17" s="225"/>
      <c r="F17" s="225"/>
      <c r="G17" s="11">
        <v>10</v>
      </c>
      <c r="H17" s="49">
        <v>781157</v>
      </c>
      <c r="I17" s="49">
        <v>114750</v>
      </c>
      <c r="J17" s="49">
        <v>1324402</v>
      </c>
      <c r="K17" s="49">
        <v>249492</v>
      </c>
    </row>
    <row r="18" spans="1:11" ht="12.75" customHeight="1" x14ac:dyDescent="0.2">
      <c r="A18" s="225" t="s">
        <v>121</v>
      </c>
      <c r="B18" s="225"/>
      <c r="C18" s="225"/>
      <c r="D18" s="225"/>
      <c r="E18" s="225"/>
      <c r="F18" s="225"/>
      <c r="G18" s="11">
        <v>11</v>
      </c>
      <c r="H18" s="49">
        <v>42401</v>
      </c>
      <c r="I18" s="49">
        <v>3300</v>
      </c>
      <c r="J18" s="49">
        <v>40110</v>
      </c>
      <c r="K18" s="49">
        <v>985</v>
      </c>
    </row>
    <row r="19" spans="1:11" ht="12.75" customHeight="1" x14ac:dyDescent="0.2">
      <c r="A19" s="225" t="s">
        <v>122</v>
      </c>
      <c r="B19" s="225"/>
      <c r="C19" s="225"/>
      <c r="D19" s="225"/>
      <c r="E19" s="225"/>
      <c r="F19" s="225"/>
      <c r="G19" s="11">
        <v>12</v>
      </c>
      <c r="H19" s="49">
        <v>1505333</v>
      </c>
      <c r="I19" s="49">
        <v>314836</v>
      </c>
      <c r="J19" s="49">
        <v>2065773</v>
      </c>
      <c r="K19" s="49">
        <v>414403</v>
      </c>
    </row>
    <row r="20" spans="1:11" ht="12.75" customHeight="1" x14ac:dyDescent="0.2">
      <c r="A20" s="191" t="s">
        <v>439</v>
      </c>
      <c r="B20" s="191"/>
      <c r="C20" s="191"/>
      <c r="D20" s="191"/>
      <c r="E20" s="191"/>
      <c r="F20" s="191"/>
      <c r="G20" s="12">
        <v>13</v>
      </c>
      <c r="H20" s="48">
        <f>SUM(H21:H23)</f>
        <v>3350445</v>
      </c>
      <c r="I20" s="48">
        <f>SUM(I21:I23)</f>
        <v>863332</v>
      </c>
      <c r="J20" s="48">
        <f>SUM(J21:J23)</f>
        <v>4207754</v>
      </c>
      <c r="K20" s="48">
        <f>SUM(K21:K23)</f>
        <v>1089270</v>
      </c>
    </row>
    <row r="21" spans="1:11" ht="12.75" customHeight="1" x14ac:dyDescent="0.2">
      <c r="A21" s="225" t="s">
        <v>105</v>
      </c>
      <c r="B21" s="225"/>
      <c r="C21" s="225"/>
      <c r="D21" s="225"/>
      <c r="E21" s="225"/>
      <c r="F21" s="225"/>
      <c r="G21" s="11">
        <v>14</v>
      </c>
      <c r="H21" s="49">
        <v>2083953</v>
      </c>
      <c r="I21" s="49">
        <v>534641</v>
      </c>
      <c r="J21" s="49">
        <v>2614754</v>
      </c>
      <c r="K21" s="49">
        <v>673030</v>
      </c>
    </row>
    <row r="22" spans="1:11" ht="12.75" customHeight="1" x14ac:dyDescent="0.2">
      <c r="A22" s="225" t="s">
        <v>106</v>
      </c>
      <c r="B22" s="225"/>
      <c r="C22" s="225"/>
      <c r="D22" s="225"/>
      <c r="E22" s="225"/>
      <c r="F22" s="225"/>
      <c r="G22" s="11">
        <v>15</v>
      </c>
      <c r="H22" s="49">
        <v>807336</v>
      </c>
      <c r="I22" s="49">
        <v>210207</v>
      </c>
      <c r="J22" s="49">
        <v>1040232</v>
      </c>
      <c r="K22" s="49">
        <v>271543</v>
      </c>
    </row>
    <row r="23" spans="1:11" ht="12.75" customHeight="1" x14ac:dyDescent="0.2">
      <c r="A23" s="225" t="s">
        <v>107</v>
      </c>
      <c r="B23" s="225"/>
      <c r="C23" s="225"/>
      <c r="D23" s="225"/>
      <c r="E23" s="225"/>
      <c r="F23" s="225"/>
      <c r="G23" s="11">
        <v>16</v>
      </c>
      <c r="H23" s="49">
        <v>459156</v>
      </c>
      <c r="I23" s="49">
        <v>118484</v>
      </c>
      <c r="J23" s="49">
        <v>552768</v>
      </c>
      <c r="K23" s="49">
        <v>144697</v>
      </c>
    </row>
    <row r="24" spans="1:11" ht="12.75" customHeight="1" x14ac:dyDescent="0.2">
      <c r="A24" s="190" t="s">
        <v>108</v>
      </c>
      <c r="B24" s="190"/>
      <c r="C24" s="190"/>
      <c r="D24" s="190"/>
      <c r="E24" s="190"/>
      <c r="F24" s="190"/>
      <c r="G24" s="11">
        <v>17</v>
      </c>
      <c r="H24" s="49">
        <v>1522954</v>
      </c>
      <c r="I24" s="49">
        <v>390330</v>
      </c>
      <c r="J24" s="49">
        <v>2509092</v>
      </c>
      <c r="K24" s="49">
        <v>1016413</v>
      </c>
    </row>
    <row r="25" spans="1:11" ht="12.75" customHeight="1" x14ac:dyDescent="0.2">
      <c r="A25" s="190" t="s">
        <v>109</v>
      </c>
      <c r="B25" s="190"/>
      <c r="C25" s="190"/>
      <c r="D25" s="190"/>
      <c r="E25" s="190"/>
      <c r="F25" s="190"/>
      <c r="G25" s="11">
        <v>18</v>
      </c>
      <c r="H25" s="49">
        <v>967173</v>
      </c>
      <c r="I25" s="49">
        <v>196343</v>
      </c>
      <c r="J25" s="49">
        <v>1557631</v>
      </c>
      <c r="K25" s="49">
        <v>390925</v>
      </c>
    </row>
    <row r="26" spans="1:11" ht="12.75" customHeight="1" x14ac:dyDescent="0.2">
      <c r="A26" s="191" t="s">
        <v>440</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441</v>
      </c>
      <c r="B29" s="191"/>
      <c r="C29" s="191"/>
      <c r="D29" s="191"/>
      <c r="E29" s="191"/>
      <c r="F29" s="191"/>
      <c r="G29" s="12">
        <v>22</v>
      </c>
      <c r="H29" s="48">
        <f>SUM(H30:H35)</f>
        <v>0</v>
      </c>
      <c r="I29" s="48">
        <f>SUM(I30:I35)</f>
        <v>0</v>
      </c>
      <c r="J29" s="48">
        <f>SUM(J30:J35)</f>
        <v>24193</v>
      </c>
      <c r="K29" s="48">
        <f>SUM(K30:K35)</f>
        <v>24193</v>
      </c>
    </row>
    <row r="30" spans="1:11" ht="12.75" customHeight="1" x14ac:dyDescent="0.2">
      <c r="A30" s="225" t="s">
        <v>125</v>
      </c>
      <c r="B30" s="225"/>
      <c r="C30" s="225"/>
      <c r="D30" s="225"/>
      <c r="E30" s="225"/>
      <c r="F30" s="225"/>
      <c r="G30" s="11">
        <v>23</v>
      </c>
      <c r="H30" s="49">
        <v>0</v>
      </c>
      <c r="I30" s="49">
        <v>0</v>
      </c>
      <c r="J30" s="49">
        <v>24193</v>
      </c>
      <c r="K30" s="49">
        <v>24193</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144583</v>
      </c>
      <c r="I36" s="49">
        <v>51238</v>
      </c>
      <c r="J36" s="49">
        <v>263995</v>
      </c>
      <c r="K36" s="49">
        <v>49562</v>
      </c>
    </row>
    <row r="37" spans="1:11" ht="12.75" customHeight="1" x14ac:dyDescent="0.2">
      <c r="A37" s="224" t="s">
        <v>359</v>
      </c>
      <c r="B37" s="224"/>
      <c r="C37" s="224"/>
      <c r="D37" s="224"/>
      <c r="E37" s="224"/>
      <c r="F37" s="224"/>
      <c r="G37" s="12">
        <v>30</v>
      </c>
      <c r="H37" s="48">
        <f>SUM(H38:H47)</f>
        <v>1517</v>
      </c>
      <c r="I37" s="48">
        <f>SUM(I38:I47)</f>
        <v>1069</v>
      </c>
      <c r="J37" s="48">
        <f>SUM(J38:J47)</f>
        <v>442</v>
      </c>
      <c r="K37" s="48">
        <f>SUM(K38:K47)</f>
        <v>45</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32</v>
      </c>
      <c r="I44" s="49">
        <v>6</v>
      </c>
      <c r="J44" s="49">
        <v>26</v>
      </c>
      <c r="K44" s="49">
        <v>5</v>
      </c>
    </row>
    <row r="45" spans="1:11" ht="12.75" customHeight="1" x14ac:dyDescent="0.2">
      <c r="A45" s="190" t="s">
        <v>138</v>
      </c>
      <c r="B45" s="190"/>
      <c r="C45" s="190"/>
      <c r="D45" s="190"/>
      <c r="E45" s="190"/>
      <c r="F45" s="190"/>
      <c r="G45" s="11">
        <v>38</v>
      </c>
      <c r="H45" s="49">
        <v>1485</v>
      </c>
      <c r="I45" s="49">
        <v>1063</v>
      </c>
      <c r="J45" s="49">
        <v>416</v>
      </c>
      <c r="K45" s="49">
        <v>40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360</v>
      </c>
      <c r="B48" s="224"/>
      <c r="C48" s="224"/>
      <c r="D48" s="224"/>
      <c r="E48" s="224"/>
      <c r="F48" s="224"/>
      <c r="G48" s="12">
        <v>41</v>
      </c>
      <c r="H48" s="48">
        <f>SUM(H49:H55)</f>
        <v>368542</v>
      </c>
      <c r="I48" s="48">
        <f>SUM(I49:I55)</f>
        <v>96255</v>
      </c>
      <c r="J48" s="48">
        <f>SUM(J49:J55)</f>
        <v>1007633</v>
      </c>
      <c r="K48" s="48">
        <f>SUM(K49:K55)</f>
        <v>390865</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363920</v>
      </c>
      <c r="I51" s="49">
        <v>95069</v>
      </c>
      <c r="J51" s="49">
        <v>1003497</v>
      </c>
      <c r="K51" s="49">
        <v>388506</v>
      </c>
    </row>
    <row r="52" spans="1:11" ht="12.75" customHeight="1" x14ac:dyDescent="0.2">
      <c r="A52" s="228" t="s">
        <v>144</v>
      </c>
      <c r="B52" s="228"/>
      <c r="C52" s="228"/>
      <c r="D52" s="228"/>
      <c r="E52" s="228"/>
      <c r="F52" s="228"/>
      <c r="G52" s="11">
        <v>45</v>
      </c>
      <c r="H52" s="49">
        <v>4622</v>
      </c>
      <c r="I52" s="49">
        <v>1186</v>
      </c>
      <c r="J52" s="49">
        <v>4136</v>
      </c>
      <c r="K52" s="49">
        <v>2359</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4523831</v>
      </c>
      <c r="I60" s="48">
        <f t="shared" ref="I60:K60" si="0">I8+I37+I56+I57</f>
        <v>496976</v>
      </c>
      <c r="J60" s="48">
        <f t="shared" si="0"/>
        <v>9815261</v>
      </c>
      <c r="K60" s="48">
        <f t="shared" si="0"/>
        <v>1065100</v>
      </c>
    </row>
    <row r="61" spans="1:11" ht="12.75" customHeight="1" x14ac:dyDescent="0.2">
      <c r="A61" s="224" t="s">
        <v>362</v>
      </c>
      <c r="B61" s="224"/>
      <c r="C61" s="224"/>
      <c r="D61" s="224"/>
      <c r="E61" s="224"/>
      <c r="F61" s="224"/>
      <c r="G61" s="12">
        <v>54</v>
      </c>
      <c r="H61" s="48">
        <f>H14+H48+H58+H59</f>
        <v>8682588</v>
      </c>
      <c r="I61" s="48">
        <f t="shared" ref="I61:K61" si="1">I14+I48+I58+I59</f>
        <v>2030384</v>
      </c>
      <c r="J61" s="48">
        <f t="shared" si="1"/>
        <v>13000583</v>
      </c>
      <c r="K61" s="48">
        <f t="shared" si="1"/>
        <v>3626108</v>
      </c>
    </row>
    <row r="62" spans="1:11" ht="12.75" customHeight="1" x14ac:dyDescent="0.2">
      <c r="A62" s="224" t="s">
        <v>363</v>
      </c>
      <c r="B62" s="224"/>
      <c r="C62" s="224"/>
      <c r="D62" s="224"/>
      <c r="E62" s="224"/>
      <c r="F62" s="224"/>
      <c r="G62" s="12">
        <v>55</v>
      </c>
      <c r="H62" s="48">
        <f>H60-H61</f>
        <v>-4158757</v>
      </c>
      <c r="I62" s="48">
        <f t="shared" ref="I62:K62" si="2">I60-I61</f>
        <v>-1533408</v>
      </c>
      <c r="J62" s="48">
        <f t="shared" si="2"/>
        <v>-3185322</v>
      </c>
      <c r="K62" s="48">
        <f t="shared" si="2"/>
        <v>-2561008</v>
      </c>
    </row>
    <row r="63" spans="1:11" ht="12.75" customHeight="1" x14ac:dyDescent="0.2">
      <c r="A63" s="229" t="s">
        <v>364</v>
      </c>
      <c r="B63" s="229"/>
      <c r="C63" s="229"/>
      <c r="D63" s="229"/>
      <c r="E63" s="229"/>
      <c r="F63" s="229"/>
      <c r="G63" s="12">
        <v>56</v>
      </c>
      <c r="H63" s="48">
        <f>+IF((H60-H61)&gt;0,(H60-H61),0)</f>
        <v>0</v>
      </c>
      <c r="I63" s="48">
        <f t="shared" ref="I63:K63" si="3">+IF((I60-I61)&gt;0,(I60-I61),0)</f>
        <v>0</v>
      </c>
      <c r="J63" s="48">
        <f t="shared" si="3"/>
        <v>0</v>
      </c>
      <c r="K63" s="48">
        <f t="shared" si="3"/>
        <v>0</v>
      </c>
    </row>
    <row r="64" spans="1:11" ht="12.75" customHeight="1" x14ac:dyDescent="0.2">
      <c r="A64" s="229" t="s">
        <v>365</v>
      </c>
      <c r="B64" s="229"/>
      <c r="C64" s="229"/>
      <c r="D64" s="229"/>
      <c r="E64" s="229"/>
      <c r="F64" s="229"/>
      <c r="G64" s="12">
        <v>57</v>
      </c>
      <c r="H64" s="48">
        <f>+IF((H60-H61)&lt;0,(H60-H61),0)</f>
        <v>-4158757</v>
      </c>
      <c r="I64" s="48">
        <f t="shared" ref="I64:K64" si="4">+IF((I60-I61)&lt;0,(I60-I61),0)</f>
        <v>-1533408</v>
      </c>
      <c r="J64" s="48">
        <f t="shared" si="4"/>
        <v>-3185322</v>
      </c>
      <c r="K64" s="48">
        <f t="shared" si="4"/>
        <v>-2561008</v>
      </c>
    </row>
    <row r="65" spans="1:11" ht="12.75" customHeight="1" x14ac:dyDescent="0.2">
      <c r="A65" s="230" t="s">
        <v>111</v>
      </c>
      <c r="B65" s="230"/>
      <c r="C65" s="230"/>
      <c r="D65" s="230"/>
      <c r="E65" s="230"/>
      <c r="F65" s="230"/>
      <c r="G65" s="11">
        <v>58</v>
      </c>
      <c r="H65" s="49">
        <v>625470</v>
      </c>
      <c r="I65" s="49">
        <v>0</v>
      </c>
      <c r="J65" s="49">
        <v>17395</v>
      </c>
      <c r="K65" s="49">
        <v>0</v>
      </c>
    </row>
    <row r="66" spans="1:11" ht="12.75" customHeight="1" x14ac:dyDescent="0.2">
      <c r="A66" s="224" t="s">
        <v>366</v>
      </c>
      <c r="B66" s="224"/>
      <c r="C66" s="224"/>
      <c r="D66" s="224"/>
      <c r="E66" s="224"/>
      <c r="F66" s="224"/>
      <c r="G66" s="12">
        <v>59</v>
      </c>
      <c r="H66" s="48">
        <f>H62-H65</f>
        <v>-4784227</v>
      </c>
      <c r="I66" s="48">
        <f t="shared" ref="I66:K66" si="5">I62-I65</f>
        <v>-1533408</v>
      </c>
      <c r="J66" s="48">
        <f t="shared" si="5"/>
        <v>-3202717</v>
      </c>
      <c r="K66" s="48">
        <f t="shared" si="5"/>
        <v>-2561008</v>
      </c>
    </row>
    <row r="67" spans="1:11" ht="12.75" customHeight="1" x14ac:dyDescent="0.2">
      <c r="A67" s="229" t="s">
        <v>367</v>
      </c>
      <c r="B67" s="229"/>
      <c r="C67" s="229"/>
      <c r="D67" s="229"/>
      <c r="E67" s="229"/>
      <c r="F67" s="229"/>
      <c r="G67" s="12">
        <v>60</v>
      </c>
      <c r="H67" s="48">
        <f>+IF((H62-H65)&gt;0,(H62-H65),0)</f>
        <v>0</v>
      </c>
      <c r="I67" s="48">
        <f t="shared" ref="I67:K67" si="6">+IF((I62-I65)&gt;0,(I62-I65),0)</f>
        <v>0</v>
      </c>
      <c r="J67" s="48">
        <f t="shared" si="6"/>
        <v>0</v>
      </c>
      <c r="K67" s="48">
        <f t="shared" si="6"/>
        <v>0</v>
      </c>
    </row>
    <row r="68" spans="1:11" ht="12.75" customHeight="1" x14ac:dyDescent="0.2">
      <c r="A68" s="229" t="s">
        <v>368</v>
      </c>
      <c r="B68" s="229"/>
      <c r="C68" s="229"/>
      <c r="D68" s="229"/>
      <c r="E68" s="229"/>
      <c r="F68" s="229"/>
      <c r="G68" s="12">
        <v>61</v>
      </c>
      <c r="H68" s="48">
        <f>+IF((H62-H65)&lt;0,(H62-H65),0)</f>
        <v>-4784227</v>
      </c>
      <c r="I68" s="48">
        <f t="shared" ref="I68:K68" si="7">+IF((I62-I65)&lt;0,(I62-I65),0)</f>
        <v>-1533408</v>
      </c>
      <c r="J68" s="48">
        <f t="shared" si="7"/>
        <v>-3202717</v>
      </c>
      <c r="K68" s="48">
        <f t="shared" si="7"/>
        <v>-2561008</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-4784227</v>
      </c>
      <c r="I89" s="52">
        <v>-1533408</v>
      </c>
      <c r="J89" s="52">
        <v>-3202717</v>
      </c>
      <c r="K89" s="52">
        <v>-2561008</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442</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-4784227</v>
      </c>
      <c r="I109" s="51">
        <f>I89+I108</f>
        <v>-1533408</v>
      </c>
      <c r="J109" s="51">
        <f t="shared" ref="J109:K109" si="12">J89+J108</f>
        <v>-3202717</v>
      </c>
      <c r="K109" s="51">
        <f t="shared" si="12"/>
        <v>-2561008</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6"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Q18" sqref="Q1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465</v>
      </c>
      <c r="B2" s="196"/>
      <c r="C2" s="196"/>
      <c r="D2" s="196"/>
      <c r="E2" s="196"/>
      <c r="F2" s="196"/>
      <c r="G2" s="196"/>
      <c r="H2" s="196"/>
      <c r="I2" s="196"/>
    </row>
    <row r="3" spans="1:9" x14ac:dyDescent="0.2">
      <c r="A3" s="245" t="s">
        <v>446</v>
      </c>
      <c r="B3" s="246"/>
      <c r="C3" s="246"/>
      <c r="D3" s="246"/>
      <c r="E3" s="246"/>
      <c r="F3" s="246"/>
      <c r="G3" s="246"/>
      <c r="H3" s="246"/>
      <c r="I3" s="246"/>
    </row>
    <row r="4" spans="1:9" x14ac:dyDescent="0.2">
      <c r="A4" s="244" t="s">
        <v>462</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-4158757</v>
      </c>
      <c r="I8" s="64">
        <v>-3185322</v>
      </c>
    </row>
    <row r="9" spans="1:9" ht="12.75" customHeight="1" x14ac:dyDescent="0.2">
      <c r="A9" s="248" t="s">
        <v>171</v>
      </c>
      <c r="B9" s="248"/>
      <c r="C9" s="248"/>
      <c r="D9" s="248"/>
      <c r="E9" s="248"/>
      <c r="F9" s="248"/>
      <c r="G9" s="65">
        <v>2</v>
      </c>
      <c r="H9" s="66">
        <f>H10+H11+H12+H13+H14+H15+H16+H17</f>
        <v>1884541</v>
      </c>
      <c r="I9" s="66">
        <f>I10+I11+I12+I13+I14+I15+I16+I17</f>
        <v>3514190</v>
      </c>
    </row>
    <row r="10" spans="1:9" ht="12.75" customHeight="1" x14ac:dyDescent="0.2">
      <c r="A10" s="225" t="s">
        <v>172</v>
      </c>
      <c r="B10" s="225"/>
      <c r="C10" s="225"/>
      <c r="D10" s="225"/>
      <c r="E10" s="225"/>
      <c r="F10" s="225"/>
      <c r="G10" s="63">
        <v>3</v>
      </c>
      <c r="H10" s="64">
        <v>1522954</v>
      </c>
      <c r="I10" s="64">
        <v>2509092</v>
      </c>
    </row>
    <row r="11" spans="1:9" ht="22.15" customHeight="1" x14ac:dyDescent="0.2">
      <c r="A11" s="225" t="s">
        <v>173</v>
      </c>
      <c r="B11" s="225"/>
      <c r="C11" s="225"/>
      <c r="D11" s="225"/>
      <c r="E11" s="225"/>
      <c r="F11" s="225"/>
      <c r="G11" s="63">
        <v>4</v>
      </c>
      <c r="H11" s="64">
        <v>-8336</v>
      </c>
      <c r="I11" s="64">
        <v>1590</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0</v>
      </c>
      <c r="I13" s="64">
        <v>0</v>
      </c>
    </row>
    <row r="14" spans="1:9" ht="12.75" customHeight="1" x14ac:dyDescent="0.2">
      <c r="A14" s="225" t="s">
        <v>176</v>
      </c>
      <c r="B14" s="225"/>
      <c r="C14" s="225"/>
      <c r="D14" s="225"/>
      <c r="E14" s="225"/>
      <c r="F14" s="225"/>
      <c r="G14" s="63">
        <v>7</v>
      </c>
      <c r="H14" s="64">
        <v>369923</v>
      </c>
      <c r="I14" s="64">
        <v>1003508</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-2274216</v>
      </c>
      <c r="I18" s="66">
        <f>I8+I9</f>
        <v>328868</v>
      </c>
    </row>
    <row r="19" spans="1:9" ht="12.75" customHeight="1" x14ac:dyDescent="0.2">
      <c r="A19" s="248" t="s">
        <v>180</v>
      </c>
      <c r="B19" s="248"/>
      <c r="C19" s="248"/>
      <c r="D19" s="248"/>
      <c r="E19" s="248"/>
      <c r="F19" s="248"/>
      <c r="G19" s="65">
        <v>12</v>
      </c>
      <c r="H19" s="66">
        <f>H20+H21+H22+H23</f>
        <v>82602</v>
      </c>
      <c r="I19" s="66">
        <f>I20+I21+I22+I23</f>
        <v>233066</v>
      </c>
    </row>
    <row r="20" spans="1:9" ht="12.75" customHeight="1" x14ac:dyDescent="0.2">
      <c r="A20" s="225" t="s">
        <v>181</v>
      </c>
      <c r="B20" s="225"/>
      <c r="C20" s="225"/>
      <c r="D20" s="225"/>
      <c r="E20" s="225"/>
      <c r="F20" s="225"/>
      <c r="G20" s="63">
        <v>13</v>
      </c>
      <c r="H20" s="64">
        <v>43063</v>
      </c>
      <c r="I20" s="64">
        <v>237496</v>
      </c>
    </row>
    <row r="21" spans="1:9" ht="12.75" customHeight="1" x14ac:dyDescent="0.2">
      <c r="A21" s="225" t="s">
        <v>182</v>
      </c>
      <c r="B21" s="225"/>
      <c r="C21" s="225"/>
      <c r="D21" s="225"/>
      <c r="E21" s="225"/>
      <c r="F21" s="225"/>
      <c r="G21" s="63">
        <v>14</v>
      </c>
      <c r="H21" s="64">
        <v>103765</v>
      </c>
      <c r="I21" s="64">
        <v>201502</v>
      </c>
    </row>
    <row r="22" spans="1:9" ht="12.75" customHeight="1" x14ac:dyDescent="0.2">
      <c r="A22" s="225" t="s">
        <v>183</v>
      </c>
      <c r="B22" s="225"/>
      <c r="C22" s="225"/>
      <c r="D22" s="225"/>
      <c r="E22" s="225"/>
      <c r="F22" s="225"/>
      <c r="G22" s="63">
        <v>15</v>
      </c>
      <c r="H22" s="64">
        <v>-64226</v>
      </c>
      <c r="I22" s="64">
        <v>-205932</v>
      </c>
    </row>
    <row r="23" spans="1:9" ht="12.75" customHeight="1" x14ac:dyDescent="0.2">
      <c r="A23" s="225" t="s">
        <v>184</v>
      </c>
      <c r="B23" s="225"/>
      <c r="C23" s="225"/>
      <c r="D23" s="225"/>
      <c r="E23" s="225"/>
      <c r="F23" s="225"/>
      <c r="G23" s="63">
        <v>16</v>
      </c>
      <c r="H23" s="64">
        <v>0</v>
      </c>
      <c r="I23" s="64">
        <v>0</v>
      </c>
    </row>
    <row r="24" spans="1:9" ht="12.75" customHeight="1" x14ac:dyDescent="0.2">
      <c r="A24" s="247" t="s">
        <v>185</v>
      </c>
      <c r="B24" s="247"/>
      <c r="C24" s="247"/>
      <c r="D24" s="247"/>
      <c r="E24" s="247"/>
      <c r="F24" s="247"/>
      <c r="G24" s="65">
        <v>17</v>
      </c>
      <c r="H24" s="66">
        <f>H18+H19</f>
        <v>-2191614</v>
      </c>
      <c r="I24" s="66">
        <f>I18+I19</f>
        <v>561934</v>
      </c>
    </row>
    <row r="25" spans="1:9" ht="12.75" customHeight="1" x14ac:dyDescent="0.2">
      <c r="A25" s="190" t="s">
        <v>186</v>
      </c>
      <c r="B25" s="190"/>
      <c r="C25" s="190"/>
      <c r="D25" s="190"/>
      <c r="E25" s="190"/>
      <c r="F25" s="190"/>
      <c r="G25" s="63">
        <v>18</v>
      </c>
      <c r="H25" s="64">
        <v>-845595</v>
      </c>
      <c r="I25" s="64">
        <v>-1473894</v>
      </c>
    </row>
    <row r="26" spans="1:9" ht="12.75" customHeight="1" x14ac:dyDescent="0.2">
      <c r="A26" s="190" t="s">
        <v>187</v>
      </c>
      <c r="B26" s="190"/>
      <c r="C26" s="190"/>
      <c r="D26" s="190"/>
      <c r="E26" s="190"/>
      <c r="F26" s="190"/>
      <c r="G26" s="63">
        <v>19</v>
      </c>
      <c r="H26" s="64">
        <v>-35503</v>
      </c>
      <c r="I26" s="64">
        <v>0</v>
      </c>
    </row>
    <row r="27" spans="1:9" ht="25.9" customHeight="1" x14ac:dyDescent="0.2">
      <c r="A27" s="252" t="s">
        <v>188</v>
      </c>
      <c r="B27" s="252"/>
      <c r="C27" s="252"/>
      <c r="D27" s="252"/>
      <c r="E27" s="252"/>
      <c r="F27" s="252"/>
      <c r="G27" s="65">
        <v>20</v>
      </c>
      <c r="H27" s="66">
        <f>H24+H25+H26</f>
        <v>-3072712</v>
      </c>
      <c r="I27" s="66">
        <f>I24+I25+I26</f>
        <v>-911960</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12791</v>
      </c>
      <c r="I29" s="67">
        <v>7728</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12791</v>
      </c>
      <c r="I35" s="68">
        <f>I29+I30+I31+I32+I33+I34</f>
        <v>7728</v>
      </c>
    </row>
    <row r="36" spans="1:9" ht="22.9" customHeight="1" x14ac:dyDescent="0.2">
      <c r="A36" s="190" t="s">
        <v>197</v>
      </c>
      <c r="B36" s="190"/>
      <c r="C36" s="190"/>
      <c r="D36" s="190"/>
      <c r="E36" s="190"/>
      <c r="F36" s="190"/>
      <c r="G36" s="63">
        <v>28</v>
      </c>
      <c r="H36" s="67">
        <v>-15539393</v>
      </c>
      <c r="I36" s="67">
        <v>-7944838</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-15539393</v>
      </c>
      <c r="I41" s="68">
        <f>I36+I37+I38+I39+I40</f>
        <v>-7944838</v>
      </c>
    </row>
    <row r="42" spans="1:9" ht="29.45" customHeight="1" x14ac:dyDescent="0.2">
      <c r="A42" s="252" t="s">
        <v>203</v>
      </c>
      <c r="B42" s="252"/>
      <c r="C42" s="252"/>
      <c r="D42" s="252"/>
      <c r="E42" s="252"/>
      <c r="F42" s="252"/>
      <c r="G42" s="65">
        <v>34</v>
      </c>
      <c r="H42" s="68">
        <f>H35+H41</f>
        <v>-15526602</v>
      </c>
      <c r="I42" s="68">
        <f>I35+I41</f>
        <v>-7937110</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1393509</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17403292</v>
      </c>
      <c r="I46" s="67">
        <v>8660475</v>
      </c>
    </row>
    <row r="47" spans="1:9" ht="12.75" customHeight="1" x14ac:dyDescent="0.2">
      <c r="A47" s="190" t="s">
        <v>208</v>
      </c>
      <c r="B47" s="190"/>
      <c r="C47" s="190"/>
      <c r="D47" s="190"/>
      <c r="E47" s="190"/>
      <c r="F47" s="190"/>
      <c r="G47" s="63">
        <v>38</v>
      </c>
      <c r="H47" s="67">
        <v>0</v>
      </c>
      <c r="I47" s="67">
        <v>3106453</v>
      </c>
    </row>
    <row r="48" spans="1:9" ht="22.15" customHeight="1" x14ac:dyDescent="0.2">
      <c r="A48" s="247" t="s">
        <v>209</v>
      </c>
      <c r="B48" s="247"/>
      <c r="C48" s="247"/>
      <c r="D48" s="247"/>
      <c r="E48" s="247"/>
      <c r="F48" s="247"/>
      <c r="G48" s="65">
        <v>39</v>
      </c>
      <c r="H48" s="68">
        <f>H44+H45+H46+H47</f>
        <v>17403292</v>
      </c>
      <c r="I48" s="68">
        <f>I44+I45+I46+I47</f>
        <v>13160437</v>
      </c>
    </row>
    <row r="49" spans="1:9" ht="24.6" customHeight="1" x14ac:dyDescent="0.2">
      <c r="A49" s="190" t="s">
        <v>305</v>
      </c>
      <c r="B49" s="190"/>
      <c r="C49" s="190"/>
      <c r="D49" s="190"/>
      <c r="E49" s="190"/>
      <c r="F49" s="190"/>
      <c r="G49" s="63">
        <v>40</v>
      </c>
      <c r="H49" s="67">
        <v>0</v>
      </c>
      <c r="I49" s="67">
        <v>-1594000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-66036</v>
      </c>
      <c r="I51" s="67">
        <v>-55635</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-66036</v>
      </c>
      <c r="I54" s="68">
        <f>I49+I50+I51+I52+I53</f>
        <v>-1649635</v>
      </c>
    </row>
    <row r="55" spans="1:9" ht="29.45" customHeight="1" x14ac:dyDescent="0.2">
      <c r="A55" s="252" t="s">
        <v>215</v>
      </c>
      <c r="B55" s="252"/>
      <c r="C55" s="252"/>
      <c r="D55" s="252"/>
      <c r="E55" s="252"/>
      <c r="F55" s="252"/>
      <c r="G55" s="65">
        <v>46</v>
      </c>
      <c r="H55" s="68">
        <f>H48+H54</f>
        <v>17337256</v>
      </c>
      <c r="I55" s="68">
        <f>I48+I54</f>
        <v>11510802</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-1262058</v>
      </c>
      <c r="I57" s="68">
        <f>I27+I42+I55+I56</f>
        <v>2661732</v>
      </c>
    </row>
    <row r="58" spans="1:9" x14ac:dyDescent="0.2">
      <c r="A58" s="253" t="s">
        <v>218</v>
      </c>
      <c r="B58" s="253"/>
      <c r="C58" s="253"/>
      <c r="D58" s="253"/>
      <c r="E58" s="253"/>
      <c r="F58" s="253"/>
      <c r="G58" s="63">
        <v>49</v>
      </c>
      <c r="H58" s="67">
        <v>2494918</v>
      </c>
      <c r="I58" s="67">
        <v>1226860</v>
      </c>
    </row>
    <row r="59" spans="1:9" ht="31.15" customHeight="1" x14ac:dyDescent="0.2">
      <c r="A59" s="252" t="s">
        <v>219</v>
      </c>
      <c r="B59" s="252"/>
      <c r="C59" s="252"/>
      <c r="D59" s="252"/>
      <c r="E59" s="252"/>
      <c r="F59" s="252"/>
      <c r="G59" s="65">
        <v>50</v>
      </c>
      <c r="H59" s="68">
        <f>H57+H58</f>
        <v>1232860</v>
      </c>
      <c r="I59" s="68">
        <f>I57+I58</f>
        <v>3888592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14" zoomScaleNormal="100" zoomScaleSheetLayoutView="85" workbookViewId="0">
      <selection sqref="A1:I4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464</v>
      </c>
      <c r="B2" s="196"/>
      <c r="C2" s="196"/>
      <c r="D2" s="196"/>
      <c r="E2" s="196"/>
      <c r="F2" s="196"/>
      <c r="G2" s="196"/>
      <c r="H2" s="196"/>
      <c r="I2" s="196"/>
    </row>
    <row r="3" spans="1:9" x14ac:dyDescent="0.2">
      <c r="A3" s="267" t="s">
        <v>446</v>
      </c>
      <c r="B3" s="268"/>
      <c r="C3" s="268"/>
      <c r="D3" s="268"/>
      <c r="E3" s="268"/>
      <c r="F3" s="268"/>
      <c r="G3" s="268"/>
      <c r="H3" s="268"/>
      <c r="I3" s="268"/>
    </row>
    <row r="4" spans="1:9" x14ac:dyDescent="0.2">
      <c r="A4" s="244" t="s">
        <v>462</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90" zoomScaleNormal="90" zoomScaleSheetLayoutView="80" workbookViewId="0">
      <selection activeCell="S15" sqref="S1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46022</v>
      </c>
      <c r="H2" s="27"/>
      <c r="I2" s="27"/>
      <c r="J2" s="27"/>
      <c r="K2" s="26"/>
      <c r="X2" s="28"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11729549</v>
      </c>
      <c r="I7" s="33">
        <v>3798433</v>
      </c>
      <c r="J7" s="33">
        <v>192480</v>
      </c>
      <c r="K7" s="33">
        <v>0</v>
      </c>
      <c r="L7" s="33">
        <v>0</v>
      </c>
      <c r="M7" s="33">
        <v>0</v>
      </c>
      <c r="N7" s="33">
        <v>49355</v>
      </c>
      <c r="O7" s="33">
        <v>0</v>
      </c>
      <c r="P7" s="33">
        <v>0</v>
      </c>
      <c r="Q7" s="33">
        <v>0</v>
      </c>
      <c r="R7" s="33">
        <v>0</v>
      </c>
      <c r="S7" s="33">
        <v>0</v>
      </c>
      <c r="T7" s="33">
        <v>0</v>
      </c>
      <c r="U7" s="33">
        <v>3630411</v>
      </c>
      <c r="V7" s="33">
        <v>1296955</v>
      </c>
      <c r="W7" s="34">
        <f>H7+I7+J7+K7-L7+M7+N7+O7+P7+Q7+R7+U7+V7+S7+T7</f>
        <v>20697183</v>
      </c>
      <c r="X7" s="33">
        <v>0</v>
      </c>
      <c r="Y7" s="34">
        <f>W7+X7</f>
        <v>20697183</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11729549</v>
      </c>
      <c r="I10" s="34">
        <f t="shared" ref="I10:Y10" si="2">I7+I8+I9</f>
        <v>3798433</v>
      </c>
      <c r="J10" s="34">
        <f t="shared" si="2"/>
        <v>192480</v>
      </c>
      <c r="K10" s="34">
        <f>K7+K8+K9</f>
        <v>0</v>
      </c>
      <c r="L10" s="34">
        <f t="shared" si="2"/>
        <v>0</v>
      </c>
      <c r="M10" s="34">
        <f t="shared" si="2"/>
        <v>0</v>
      </c>
      <c r="N10" s="34">
        <f t="shared" si="2"/>
        <v>49355</v>
      </c>
      <c r="O10" s="34">
        <f t="shared" si="2"/>
        <v>0</v>
      </c>
      <c r="P10" s="34">
        <f t="shared" si="2"/>
        <v>0</v>
      </c>
      <c r="Q10" s="34">
        <f t="shared" si="2"/>
        <v>0</v>
      </c>
      <c r="R10" s="34">
        <f t="shared" si="2"/>
        <v>0</v>
      </c>
      <c r="S10" s="34">
        <f t="shared" si="2"/>
        <v>0</v>
      </c>
      <c r="T10" s="34">
        <f t="shared" si="2"/>
        <v>0</v>
      </c>
      <c r="U10" s="34">
        <f t="shared" si="2"/>
        <v>3630411</v>
      </c>
      <c r="V10" s="34">
        <f t="shared" si="2"/>
        <v>1296955</v>
      </c>
      <c r="W10" s="34">
        <f t="shared" si="2"/>
        <v>20697183</v>
      </c>
      <c r="X10" s="34">
        <f t="shared" si="2"/>
        <v>0</v>
      </c>
      <c r="Y10" s="34">
        <f t="shared" si="2"/>
        <v>20697183</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-4784227</v>
      </c>
      <c r="W11" s="34">
        <f t="shared" ref="W11:W29" si="3">H11+I11+J11+K11-L11+M11+N11+O11+P11+Q11+R11+U11+V11+S11+T11</f>
        <v>-4784227</v>
      </c>
      <c r="X11" s="33">
        <v>0</v>
      </c>
      <c r="Y11" s="34">
        <f t="shared" ref="Y11:Y29" si="4">W11+X11</f>
        <v>-4784227</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64847</v>
      </c>
      <c r="K28" s="33">
        <v>0</v>
      </c>
      <c r="L28" s="33">
        <v>0</v>
      </c>
      <c r="M28" s="33">
        <v>0</v>
      </c>
      <c r="N28" s="33">
        <v>0</v>
      </c>
      <c r="O28" s="33">
        <v>0</v>
      </c>
      <c r="P28" s="33">
        <v>0</v>
      </c>
      <c r="Q28" s="33">
        <v>0</v>
      </c>
      <c r="R28" s="33">
        <v>0</v>
      </c>
      <c r="S28" s="33">
        <v>0</v>
      </c>
      <c r="T28" s="33">
        <v>0</v>
      </c>
      <c r="U28" s="33">
        <v>1232108</v>
      </c>
      <c r="V28" s="33">
        <v>-1296955</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11729549</v>
      </c>
      <c r="I30" s="36">
        <f t="shared" ref="I30:Y30" si="5">SUM(I10:I29)</f>
        <v>3798433</v>
      </c>
      <c r="J30" s="36">
        <f t="shared" si="5"/>
        <v>257327</v>
      </c>
      <c r="K30" s="36">
        <f t="shared" si="5"/>
        <v>0</v>
      </c>
      <c r="L30" s="36">
        <f t="shared" si="5"/>
        <v>0</v>
      </c>
      <c r="M30" s="36">
        <f t="shared" si="5"/>
        <v>0</v>
      </c>
      <c r="N30" s="36">
        <f t="shared" si="5"/>
        <v>49355</v>
      </c>
      <c r="O30" s="36">
        <f t="shared" si="5"/>
        <v>0</v>
      </c>
      <c r="P30" s="36">
        <f t="shared" si="5"/>
        <v>0</v>
      </c>
      <c r="Q30" s="36">
        <f t="shared" si="5"/>
        <v>0</v>
      </c>
      <c r="R30" s="36">
        <f t="shared" si="5"/>
        <v>0</v>
      </c>
      <c r="S30" s="36">
        <f t="shared" si="5"/>
        <v>0</v>
      </c>
      <c r="T30" s="36">
        <f t="shared" si="5"/>
        <v>0</v>
      </c>
      <c r="U30" s="36">
        <f t="shared" si="5"/>
        <v>4862519</v>
      </c>
      <c r="V30" s="36">
        <f t="shared" si="5"/>
        <v>-4784227</v>
      </c>
      <c r="W30" s="36">
        <f t="shared" si="5"/>
        <v>15912956</v>
      </c>
      <c r="X30" s="36">
        <f t="shared" si="5"/>
        <v>0</v>
      </c>
      <c r="Y30" s="36">
        <f t="shared" si="5"/>
        <v>15912956</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426</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-4784227</v>
      </c>
      <c r="W33" s="34">
        <f t="shared" si="8"/>
        <v>-4784227</v>
      </c>
      <c r="X33" s="34">
        <f t="shared" si="8"/>
        <v>0</v>
      </c>
      <c r="Y33" s="34">
        <f t="shared" si="8"/>
        <v>-4784227</v>
      </c>
    </row>
    <row r="34" spans="1:25" ht="30.75" customHeight="1" x14ac:dyDescent="0.2">
      <c r="A34" s="300" t="s">
        <v>427</v>
      </c>
      <c r="B34" s="300"/>
      <c r="C34" s="300"/>
      <c r="D34" s="300"/>
      <c r="E34" s="300"/>
      <c r="F34" s="300"/>
      <c r="G34" s="8">
        <v>27</v>
      </c>
      <c r="H34" s="36">
        <f>SUM(H21:H29)</f>
        <v>0</v>
      </c>
      <c r="I34" s="36">
        <f t="shared" ref="I34:Y34" si="10">SUM(I21:I29)</f>
        <v>0</v>
      </c>
      <c r="J34" s="36">
        <f t="shared" si="10"/>
        <v>64847</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1232108</v>
      </c>
      <c r="V34" s="36">
        <f t="shared" si="10"/>
        <v>-1296955</v>
      </c>
      <c r="W34" s="36">
        <f t="shared" si="10"/>
        <v>0</v>
      </c>
      <c r="X34" s="36">
        <f t="shared" si="10"/>
        <v>0</v>
      </c>
      <c r="Y34" s="36">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11729549</v>
      </c>
      <c r="I36" s="33">
        <v>3798433</v>
      </c>
      <c r="J36" s="33">
        <v>257327</v>
      </c>
      <c r="K36" s="33">
        <v>0</v>
      </c>
      <c r="L36" s="33">
        <v>0</v>
      </c>
      <c r="M36" s="33">
        <v>0</v>
      </c>
      <c r="N36" s="33">
        <v>49355</v>
      </c>
      <c r="O36" s="33">
        <v>0</v>
      </c>
      <c r="P36" s="33">
        <v>0</v>
      </c>
      <c r="Q36" s="33">
        <v>0</v>
      </c>
      <c r="R36" s="33">
        <v>0</v>
      </c>
      <c r="S36" s="33">
        <v>0</v>
      </c>
      <c r="T36" s="33">
        <v>0</v>
      </c>
      <c r="U36" s="33">
        <v>4862519</v>
      </c>
      <c r="V36" s="33">
        <v>-4784227</v>
      </c>
      <c r="W36" s="37">
        <f>H36+I36+J36+K36-L36+M36+N36+O36+P36+Q36+R36+U36+V36+S36+T36</f>
        <v>15912956</v>
      </c>
      <c r="X36" s="33">
        <v>0</v>
      </c>
      <c r="Y36" s="37">
        <f t="shared" ref="Y36:Y38" si="12">W36+X36</f>
        <v>15912956</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11729549</v>
      </c>
      <c r="I39" s="34">
        <f t="shared" ref="I39:Y39" si="14">I36+I37+I38</f>
        <v>3798433</v>
      </c>
      <c r="J39" s="34">
        <f t="shared" si="14"/>
        <v>257327</v>
      </c>
      <c r="K39" s="34">
        <f t="shared" si="14"/>
        <v>0</v>
      </c>
      <c r="L39" s="34">
        <f t="shared" si="14"/>
        <v>0</v>
      </c>
      <c r="M39" s="34">
        <f t="shared" si="14"/>
        <v>0</v>
      </c>
      <c r="N39" s="34">
        <f t="shared" si="14"/>
        <v>49355</v>
      </c>
      <c r="O39" s="34">
        <f t="shared" si="14"/>
        <v>0</v>
      </c>
      <c r="P39" s="34">
        <f t="shared" si="14"/>
        <v>0</v>
      </c>
      <c r="Q39" s="34">
        <f t="shared" si="14"/>
        <v>0</v>
      </c>
      <c r="R39" s="34">
        <f t="shared" si="14"/>
        <v>0</v>
      </c>
      <c r="S39" s="34">
        <f t="shared" si="14"/>
        <v>0</v>
      </c>
      <c r="T39" s="34">
        <f t="shared" si="14"/>
        <v>0</v>
      </c>
      <c r="U39" s="34">
        <f t="shared" si="14"/>
        <v>4862519</v>
      </c>
      <c r="V39" s="34">
        <f t="shared" si="14"/>
        <v>-4784227</v>
      </c>
      <c r="W39" s="34">
        <f t="shared" si="14"/>
        <v>15912956</v>
      </c>
      <c r="X39" s="34">
        <f t="shared" si="14"/>
        <v>0</v>
      </c>
      <c r="Y39" s="34">
        <f t="shared" si="14"/>
        <v>15912956</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-3202717</v>
      </c>
      <c r="W40" s="37">
        <f t="shared" ref="W40:W58" si="15">H40+I40+J40+K40-L40+M40+N40+O40+P40+Q40+R40+U40+V40+S40+T40</f>
        <v>-3202717</v>
      </c>
      <c r="X40" s="33">
        <v>0</v>
      </c>
      <c r="Y40" s="37">
        <f t="shared" ref="Y40:Y58" si="16">W40+X40</f>
        <v>-3202717</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1393509</v>
      </c>
      <c r="I54" s="33">
        <v>3106453</v>
      </c>
      <c r="J54" s="33">
        <v>0</v>
      </c>
      <c r="K54" s="33">
        <v>0</v>
      </c>
      <c r="L54" s="33">
        <v>0</v>
      </c>
      <c r="M54" s="33">
        <v>0</v>
      </c>
      <c r="N54" s="33">
        <v>0</v>
      </c>
      <c r="O54" s="33">
        <v>0</v>
      </c>
      <c r="P54" s="33">
        <v>0</v>
      </c>
      <c r="Q54" s="33">
        <v>0</v>
      </c>
      <c r="R54" s="33">
        <v>0</v>
      </c>
      <c r="S54" s="33">
        <v>0</v>
      </c>
      <c r="T54" s="33">
        <v>0</v>
      </c>
      <c r="U54" s="33">
        <v>0</v>
      </c>
      <c r="V54" s="33">
        <v>0</v>
      </c>
      <c r="W54" s="37">
        <f t="shared" si="15"/>
        <v>4499962</v>
      </c>
      <c r="X54" s="33">
        <v>0</v>
      </c>
      <c r="Y54" s="37">
        <f t="shared" si="16"/>
        <v>4499962</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f>-4784227</f>
        <v>-4784227</v>
      </c>
      <c r="V57" s="33">
        <v>4784227</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13123058</v>
      </c>
      <c r="I59" s="36">
        <f t="shared" ref="I59:Y59" si="17">SUM(I39:I58)</f>
        <v>6904886</v>
      </c>
      <c r="J59" s="36">
        <f t="shared" si="17"/>
        <v>257327</v>
      </c>
      <c r="K59" s="36">
        <f t="shared" si="17"/>
        <v>0</v>
      </c>
      <c r="L59" s="36">
        <f t="shared" si="17"/>
        <v>0</v>
      </c>
      <c r="M59" s="36">
        <f t="shared" si="17"/>
        <v>0</v>
      </c>
      <c r="N59" s="36">
        <f t="shared" si="17"/>
        <v>49355</v>
      </c>
      <c r="O59" s="36">
        <f t="shared" si="17"/>
        <v>0</v>
      </c>
      <c r="P59" s="36">
        <f t="shared" si="17"/>
        <v>0</v>
      </c>
      <c r="Q59" s="36">
        <f t="shared" si="17"/>
        <v>0</v>
      </c>
      <c r="R59" s="36">
        <f t="shared" si="17"/>
        <v>0</v>
      </c>
      <c r="S59" s="36">
        <f t="shared" si="17"/>
        <v>0</v>
      </c>
      <c r="T59" s="36">
        <f t="shared" si="17"/>
        <v>0</v>
      </c>
      <c r="U59" s="36">
        <f t="shared" si="17"/>
        <v>78292</v>
      </c>
      <c r="V59" s="36">
        <f t="shared" si="17"/>
        <v>-3202717</v>
      </c>
      <c r="W59" s="36">
        <f t="shared" si="17"/>
        <v>17210201</v>
      </c>
      <c r="X59" s="36">
        <f t="shared" si="17"/>
        <v>0</v>
      </c>
      <c r="Y59" s="36">
        <f t="shared" si="17"/>
        <v>17210201</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-3202717</v>
      </c>
      <c r="W62" s="37">
        <f t="shared" si="20"/>
        <v>-3202717</v>
      </c>
      <c r="X62" s="37">
        <f t="shared" si="20"/>
        <v>0</v>
      </c>
      <c r="Y62" s="37">
        <f t="shared" si="20"/>
        <v>-3202717</v>
      </c>
    </row>
    <row r="63" spans="1:25" ht="29.25" customHeight="1" x14ac:dyDescent="0.2">
      <c r="A63" s="300" t="s">
        <v>434</v>
      </c>
      <c r="B63" s="300"/>
      <c r="C63" s="300"/>
      <c r="D63" s="300"/>
      <c r="E63" s="300"/>
      <c r="F63" s="300"/>
      <c r="G63" s="8">
        <v>54</v>
      </c>
      <c r="H63" s="38">
        <f>SUM(H50:H58)</f>
        <v>1393509</v>
      </c>
      <c r="I63" s="38">
        <f t="shared" ref="I63:Y63" si="22">SUM(I50:I58)</f>
        <v>3106453</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-4784227</v>
      </c>
      <c r="V63" s="38">
        <f t="shared" si="22"/>
        <v>4784227</v>
      </c>
      <c r="W63" s="38">
        <f t="shared" si="22"/>
        <v>4499962</v>
      </c>
      <c r="X63" s="38">
        <f t="shared" si="22"/>
        <v>0</v>
      </c>
      <c r="Y63" s="38">
        <f t="shared" si="22"/>
        <v>4499962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2" manualBreakCount="2">
    <brk id="59"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L7" sqref="L7"/>
    </sheetView>
  </sheetViews>
  <sheetFormatPr defaultRowHeight="12.75" x14ac:dyDescent="0.2"/>
  <cols>
    <col min="9" max="9" width="95" customWidth="1"/>
  </cols>
  <sheetData>
    <row r="1" spans="1:9" x14ac:dyDescent="0.2">
      <c r="A1" s="302" t="s">
        <v>466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Villa Dubrovnik - Mario Brkić</cp:lastModifiedBy>
  <cp:lastPrinted>2025-07-21T07:59:28Z</cp:lastPrinted>
  <dcterms:created xsi:type="dcterms:W3CDTF">2008-10-17T11:51:54Z</dcterms:created>
  <dcterms:modified xsi:type="dcterms:W3CDTF">2026-02-18T12:53:38Z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