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450" yWindow="-165" windowWidth="12330" windowHeight="1449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<sst xmlns="http://schemas.openxmlformats.org/spreadsheetml/2006/main" count="514" uniqueCount="453">
  <si>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</si>
  <si>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</si>
  <si>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</si>
  <si>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</si>
  <si>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</si>
  <si>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</si>
  <si>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</si>
  <si>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</si>
  <si>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</si>
  <si>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</si>
  <si>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</si>
  <si>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</si>
  <si>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</si>
  <si>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</si>
  <si>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</si>
  <si>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</si>
  <si>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</si>
  <si>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</si>
  <si>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</si>
  <si>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</si>
  <si>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</si>
  <si>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</si>
  <si>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</si>
  <si>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</si>
  <si>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</si>
  <si>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</si>
  <si>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</si>
  <si>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</si>
  <si>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</si>
  <si>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</si>
  <si>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</si>
  <si>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</si>
  <si>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</si>
  <si>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</si>
  <si>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</si>
  <si>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</si>
  <si>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</si>
  <si>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</si>
  <si>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</si>
  <si>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</si>
  <si>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</si>
  <si>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</si>
  <si>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</si>
  <si>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</si>
  <si>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</si>
  <si>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</si>
  <si>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</si>
  <si>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</si>
  <si>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</si>
  <si>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</si>
  <si>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</si>
  <si>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</si>
  <si>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</si>
  <si>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</si>
  <si>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</si>
  <si>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</si>
  <si>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</si>
  <si>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</si>
  <si>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</si>
  <si>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</si>
  <si>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</si>
  <si>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</si>
  <si>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</si>
  <si>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</si>
  <si>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</si>
  <si>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</si>
  <si>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</si>
  <si>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</si>
  <si>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</si>
  <si>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</si>
  <si>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</si>
  <si>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</si>
  <si>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</si>
  <si>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</si>
  <si>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</si>
  <si>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</si>
  <si>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</si>
  <si>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</si>
  <si>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</si>
  <si>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</si>
  <si>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</si>
  <si>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</si>
  <si>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</si>
  <si>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</si>
  <si>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</si>
  <si>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</si>
  <si>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</si>
  <si>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</si>
  <si>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</si>
  <si>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</si>
  <si>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</si>
  <si>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</si>
  <si>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</si>
  <si>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</si>
  <si>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</si>
  <si>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</si>
  <si>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</si>
  <si>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</si>
  <si>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</si>
  <si>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</si>
  <si>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</si>
  <si>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</si>
  <si>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</si>
  <si>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</si>
  <si>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</si>
  <si>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</si>
  <si>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</si>
  <si>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</si>
  <si>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</si>
  <si>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</si>
  <si>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</si>
  <si>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</si>
  <si>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</si>
  <si>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</si>
  <si>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</si>
  <si>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</si>
  <si>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</si>
  <si>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</si>
  <si>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</si>
  <si>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</si>
  <si>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</si>
  <si>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</si>
  <si>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</si>
  <si>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</si>
  <si>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</si>
  <si>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</si>
  <si>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</si>
  <si>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</si>
  <si>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</si>
  <si>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</si>
  <si>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</si>
  <si>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</si>
  <si>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</si>
  <si>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</si>
  <si>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</si>
  <si>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</si>
  <si>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</si>
  <si>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</si>
  <si>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</si>
  <si>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</si>
  <si>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</si>
  <si>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</si>
  <si>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</si>
  <si>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</si>
  <si>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</si>
  <si>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</si>
  <si>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</si>
  <si>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</si>
  <si>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</si>
  <si>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</si>
  <si>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</si>
  <si>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</si>
  <si>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</si>
  <si>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</si>
  <si>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</si>
  <si>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</si>
  <si>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</si>
  <si>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</si>
  <si>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</si>
  <si>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</si>
  <si>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</si>
  <si>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</si>
  <si>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</si>
  <si>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</si>
  <si>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</si>
  <si>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</si>
  <si>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</si>
  <si>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</si>
  <si>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</si>
  <si>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</si>
  <si>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</si>
  <si>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</si>
  <si>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</si>
  <si>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</si>
  <si>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</si>
  <si>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</si>
  <si>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</si>
  <si>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</si>
  <si>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</si>
  <si>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</si>
  <si>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</si>
  <si>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</si>
  <si>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</si>
  <si>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</si>
  <si>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</si>
  <si>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</si>
  <si>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</si>
  <si>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</si>
  <si>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</si>
  <si>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</si>
  <si>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</si>
  <si>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</si>
  <si>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</si>
  <si>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</si>
  <si>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</si>
  <si>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</si>
  <si>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</si>
  <si>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</si>
  <si>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</si>
  <si>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</si>
  <si>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</si>
  <si>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</si>
  <si>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</si>
  <si>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</si>
  <si>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</si>
  <si>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</si>
  <si>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</si>
  <si>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</si>
  <si>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</si>
  <si>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</si>
  <si>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</si>
  <si>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</si>
  <si>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</si>
  <si>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</si>
  <si>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</si>
  <si>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</si>
  <si>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</si>
  <si>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</si>
  <si>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</si>
  <si>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</si>
  <si>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</si>
  <si>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</si>
  <si>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</si>
  <si>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</si>
  <si>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</si>
  <si>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</si>
  <si>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</si>
  <si>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</si>
  <si>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</si>
  <si>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</si>
  <si>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</si>
  <si>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</si>
  <si>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</si>
  <si>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</si>
  <si>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</si>
  <si>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</si>
  <si>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</si>
  <si>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</si>
  <si>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</si>
  <si>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</si>
  <si>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</si>
  <si>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</si>
  <si>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</si>
  <si>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</si>
  <si>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</si>
  <si>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</si>
  <si>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</si>
  <si>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</si>
  <si>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</si>
  <si>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</si>
  <si>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</si>
  <si>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</si>
  <si>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</si>
  <si>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</si>
  <si>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</si>
  <si>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</si>
  <si>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</si>
  <si>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</si>
  <si>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</si>
  <si>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</si>
  <si>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</si>
  <si>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</si>
  <si>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</si>
  <si>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</si>
  <si>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</si>
  <si>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</si>
  <si>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</si>
  <si>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</si>
  <si>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</si>
  <si>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</si>
  <si>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</si>
  <si>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</si>
  <si>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</si>
  <si>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</si>
  <si>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</si>
  <si>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</si>
  <si>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</si>
  <si>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</si>
  <si>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</si>
  <si>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</si>
  <si>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</si>
  <si>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</si>
  <si>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</si>
  <si>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</si>
  <si>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</si>
  <si>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</si>
  <si>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</si>
  <si>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</si>
  <si>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</si>
  <si>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</si>
  <si>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</si>
  <si>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</si>
  <si>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</si>
  <si>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</si>
  <si>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</si>
  <si>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</si>
  <si>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</si>
  <si>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</si>
  <si>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</si>
  <si>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</si>
  <si>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</si>
  <si>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</si>
  <si>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</si>
  <si>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</si>
  <si>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</si>
  <si>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</si>
  <si>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</si>
  <si>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</si>
  <si>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</si>
  <si>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</si>
  <si>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</si>
  <si>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</si>
  <si>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</si>
  <si>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</si>
  <si>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</si>
  <si>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</si>
  <si>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</si>
  <si>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</si>
  <si>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</si>
  <si>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</si>
  <si>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</si>
  <si>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</si>
  <si>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</si>
  <si>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</si>
  <si>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</si>
  <si>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</si>
  <si>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</si>
  <si>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</si>
  <si>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</si>
  <si>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</si>
  <si>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</si>
  <si>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</si>
  <si>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</si>
  <si>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</si>
  <si>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</si>
  <si>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</si>
  <si>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</si>
  <si>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</si>
  <si>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</si>
  <si>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</si>
  <si>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</si>
  <si>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</si>
  <si>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</si>
  <si>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</si>
  <si>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</si>
  <si>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</si>
  <si>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</si>
  <si>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</si>
  <si>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</si>
  <si>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</si>
  <si>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</si>
  <si>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</si>
  <si>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</si>
  <si>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</si>
  <si>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</si>
  <si>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</si>
  <si>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</si>
  <si>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</si>
  <si>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</si>
  <si>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</si>
  <si>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</si>
  <si>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</si>
  <si>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</si>
  <si>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</si>
  <si>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</si>
  <si>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</si>
  <si>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</si>
  <si>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</si>
  <si>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</si>
  <si>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</si>
  <si>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</si>
  <si>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</si>
  <si>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</si>
  <si>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</si>
  <si>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</si>
  <si>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</si>
  <si>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</si>
  <si>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</si>
  <si>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</si>
  <si>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</si>
  <si>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</si>
  <si>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</si>
  <si>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</si>
  <si>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</si>
  <si>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</si>
  <si>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</si>
  <si>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</si>
  <si>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</si>
  <si>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</si>
  <si>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</si>
  <si>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</si>
  <si>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</si>
  <si>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</si>
  <si>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</si>
  <si>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</si>
  <si>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</si>
  <si>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</si>
  <si>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</si>
  <si>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</si>
  <si>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</si>
  <si>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</si>
  <si>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</si>
  <si>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</si>
  <si>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</si>
  <si>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</si>
  <si>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</si>
  <si>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</si>
  <si>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</si>
  <si>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</si>
  <si>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</si>
  <si>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</si>
  <si>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</si>
  <si>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</si>
  <si>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</si>
  <si>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</si>
  <si>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</si>
  <si>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</si>
  <si>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</si>
  <si>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</si>
  <si>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</si>
  <si>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</si>
  <si>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</si>
  <si>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</si>
  <si>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</si>
  <si>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</si>
  <si>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</si>
  <si>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</si>
  <si>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</si>
  <si>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</si>
  <si>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</si>
  <si>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</si>
  <si>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</si>
  <si>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40010793</t>
  </si>
  <si>
    <t>49693360447</t>
  </si>
  <si>
    <t>PULA</t>
  </si>
  <si>
    <t>CARRARINA 6</t>
  </si>
  <si>
    <t>VANESA PERUŠKO TOPIĆ</t>
  </si>
  <si>
    <t>vanesa.topic@uljanikplovidba</t>
  </si>
  <si>
    <t>IAUDIT D.O.O.</t>
  </si>
  <si>
    <t>BORIS VIDAS</t>
  </si>
  <si>
    <t>052492555</t>
  </si>
  <si>
    <t>2338</t>
  </si>
  <si>
    <t>74780000T0IH1TVDAU91</t>
  </si>
  <si>
    <t>HR</t>
  </si>
  <si>
    <t>www.uljaniksm.com</t>
  </si>
  <si>
    <t>ALPHA ADRIATIC D.D.</t>
  </si>
  <si>
    <t>info@alphaadriatic.com</t>
  </si>
  <si>
    <t>Obveznik: ALPHA ADRIATIC D.D._____________________________________________________________</t>
  </si>
  <si>
    <t>Obveznik: ALPHA ADRIATIC D.D.________________________________________________________________________</t>
  </si>
  <si>
    <t>01.01.2020.</t>
  </si>
  <si>
    <t>31.12.2020.</t>
  </si>
  <si>
    <t>stanje na dan 31.12.2020.</t>
  </si>
  <si>
    <t>u razdoblju od 01.01.20. do 31.12.20.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</si>
</sst>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36"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4"/>
    <cellStyle name="Normal 3" xfId="5"/>
    <cellStyle name="Style 1" xfId="1"/>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 id="229" r="I119" connectionId="0">
    <xmlCellPr id="1" uniqueName="P1075317">
      <xmlPr mapId="1" xpath="/GFI-IZD-POD/IFP-GFI-IZD-POD_1000340/P1075317"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2" workbookViewId="0">
      <selection activeCell="N48" sqref="N48"/>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t="s">
        <v>449</v>
      </c>
      <c r="F4" s="166"/>
      <c r="G4" s="94" t="s">
        <v>0</v>
      </c>
      <c r="H4" s="165" t="s">
        <v>450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431</v>
      </c>
      <c r="D10" s="151"/>
      <c r="E10" s="84"/>
      <c r="F10" s="173" t="s">
        <v>414</v>
      </c>
      <c r="G10" s="174"/>
      <c r="H10" s="132" t="s">
        <v>443</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415</v>
      </c>
      <c r="H14" s="132" t="s">
        <v>442</v>
      </c>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t="s">
        <v>441</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445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52100</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446</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444</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26</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422</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436</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440</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437</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438</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439</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G15:H15"/>
    <mergeCell ref="H14:I14"/>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1" right="1" top="1" bottom="1" header="0.5" footer="0.5"/>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I69" sqref="I6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451</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447</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651589113</v>
      </c>
      <c r="I9" s="59">
        <f>I10+I17+I27+I38+I43</f>
        <v>791817721</v>
      </c>
    </row>
    <row r="10" spans="1:9" ht="12.75" customHeight="1" x14ac:dyDescent="0.2">
      <c r="A10" s="184" t="s">
        <v>6</v>
      </c>
      <c r="B10" s="185"/>
      <c r="C10" s="185"/>
      <c r="D10" s="185"/>
      <c r="E10" s="185"/>
      <c r="F10" s="186"/>
      <c r="G10" s="17">
        <v>3</v>
      </c>
      <c r="H10" s="59">
        <f>H11+H12+H13+H14+H15+H16</f>
        <v>570631</v>
      </c>
      <c r="I10" s="59">
        <f>I11+I12+I13+I14+I15+I16</f>
        <v>414497</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570631</v>
      </c>
      <c r="I12" s="58">
        <v>414497</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2953625</v>
      </c>
      <c r="I17" s="59">
        <f>I18+I19+I20+I21+I22+I23+I24+I25+I26</f>
        <v>2885409</v>
      </c>
    </row>
    <row r="18" spans="1:9" ht="12.75" customHeight="1" x14ac:dyDescent="0.2">
      <c r="A18" s="189" t="s">
        <v>14</v>
      </c>
      <c r="B18" s="190"/>
      <c r="C18" s="190"/>
      <c r="D18" s="190"/>
      <c r="E18" s="190"/>
      <c r="F18" s="191"/>
      <c r="G18" s="16">
        <v>11</v>
      </c>
      <c r="H18" s="58">
        <v>121829</v>
      </c>
      <c r="I18" s="58">
        <v>121829</v>
      </c>
    </row>
    <row r="19" spans="1:9" ht="12.75" customHeight="1" x14ac:dyDescent="0.2">
      <c r="A19" s="189" t="s">
        <v>15</v>
      </c>
      <c r="B19" s="190"/>
      <c r="C19" s="190"/>
      <c r="D19" s="190"/>
      <c r="E19" s="190"/>
      <c r="F19" s="191"/>
      <c r="G19" s="16">
        <v>12</v>
      </c>
      <c r="H19" s="58">
        <v>2732446</v>
      </c>
      <c r="I19" s="58">
        <v>2681798</v>
      </c>
    </row>
    <row r="20" spans="1:9" ht="12.75" customHeight="1" x14ac:dyDescent="0.2">
      <c r="A20" s="189" t="s">
        <v>16</v>
      </c>
      <c r="B20" s="190"/>
      <c r="C20" s="190"/>
      <c r="D20" s="190"/>
      <c r="E20" s="190"/>
      <c r="F20" s="191"/>
      <c r="G20" s="16">
        <v>13</v>
      </c>
      <c r="H20" s="58">
        <v>71527</v>
      </c>
      <c r="I20" s="58">
        <v>59767</v>
      </c>
    </row>
    <row r="21" spans="1:9" ht="12.75" customHeight="1" x14ac:dyDescent="0.2">
      <c r="A21" s="189" t="s">
        <v>17</v>
      </c>
      <c r="B21" s="190"/>
      <c r="C21" s="190"/>
      <c r="D21" s="190"/>
      <c r="E21" s="190"/>
      <c r="F21" s="191"/>
      <c r="G21" s="16">
        <v>14</v>
      </c>
      <c r="H21" s="58">
        <v>27823</v>
      </c>
      <c r="I21" s="58">
        <v>22015</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0</v>
      </c>
      <c r="I24" s="58">
        <v>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647376198</v>
      </c>
      <c r="I27" s="59">
        <f>SUM(I28:I37)</f>
        <v>788032956</v>
      </c>
    </row>
    <row r="28" spans="1:9" ht="12.75" customHeight="1" x14ac:dyDescent="0.2">
      <c r="A28" s="189" t="s">
        <v>24</v>
      </c>
      <c r="B28" s="190"/>
      <c r="C28" s="190"/>
      <c r="D28" s="190"/>
      <c r="E28" s="190"/>
      <c r="F28" s="191"/>
      <c r="G28" s="16">
        <v>21</v>
      </c>
      <c r="H28" s="58">
        <v>487557810</v>
      </c>
      <c r="I28" s="58">
        <v>424922712</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157071474</v>
      </c>
      <c r="I30" s="58">
        <v>358959227</v>
      </c>
    </row>
    <row r="31" spans="1:9" ht="24.6" customHeight="1" x14ac:dyDescent="0.2">
      <c r="A31" s="189" t="s">
        <v>27</v>
      </c>
      <c r="B31" s="190"/>
      <c r="C31" s="190"/>
      <c r="D31" s="190"/>
      <c r="E31" s="190"/>
      <c r="F31" s="191"/>
      <c r="G31" s="16">
        <v>24</v>
      </c>
      <c r="H31" s="58">
        <v>1689935</v>
      </c>
      <c r="I31" s="58">
        <v>1679935</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1600000</v>
      </c>
    </row>
    <row r="34" spans="1:9" ht="12.75" customHeight="1" x14ac:dyDescent="0.2">
      <c r="A34" s="189" t="s">
        <v>30</v>
      </c>
      <c r="B34" s="190"/>
      <c r="C34" s="190"/>
      <c r="D34" s="190"/>
      <c r="E34" s="190"/>
      <c r="F34" s="191"/>
      <c r="G34" s="16">
        <v>27</v>
      </c>
      <c r="H34" s="58">
        <v>8950</v>
      </c>
      <c r="I34" s="58">
        <v>8950</v>
      </c>
    </row>
    <row r="35" spans="1:9" ht="12.75" customHeight="1" x14ac:dyDescent="0.2">
      <c r="A35" s="189" t="s">
        <v>31</v>
      </c>
      <c r="B35" s="190"/>
      <c r="C35" s="190"/>
      <c r="D35" s="190"/>
      <c r="E35" s="190"/>
      <c r="F35" s="191"/>
      <c r="G35" s="16">
        <v>28</v>
      </c>
      <c r="H35" s="58">
        <v>215835</v>
      </c>
      <c r="I35" s="58">
        <v>220070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832194</v>
      </c>
      <c r="I37" s="58">
        <v>642062</v>
      </c>
    </row>
    <row r="38" spans="1:9" ht="12.75" customHeight="1" x14ac:dyDescent="0.2">
      <c r="A38" s="184" t="s">
        <v>34</v>
      </c>
      <c r="B38" s="185"/>
      <c r="C38" s="185"/>
      <c r="D38" s="185"/>
      <c r="E38" s="185"/>
      <c r="F38" s="186"/>
      <c r="G38" s="17">
        <v>31</v>
      </c>
      <c r="H38" s="59">
        <f>H39+H40+H41+H42</f>
        <v>688659</v>
      </c>
      <c r="I38" s="59">
        <f>I39+I40+I41+I42</f>
        <v>484859</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688659</v>
      </c>
      <c r="I42" s="58">
        <v>484859</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415865224</v>
      </c>
      <c r="I44" s="59">
        <f>I45+I53+I60+I70</f>
        <v>94040874</v>
      </c>
    </row>
    <row r="45" spans="1:9" ht="12.75" customHeight="1" x14ac:dyDescent="0.2">
      <c r="A45" s="184" t="s">
        <v>41</v>
      </c>
      <c r="B45" s="185"/>
      <c r="C45" s="185"/>
      <c r="D45" s="185"/>
      <c r="E45" s="185"/>
      <c r="F45" s="186"/>
      <c r="G45" s="17">
        <v>38</v>
      </c>
      <c r="H45" s="59">
        <f>SUM(H46:H52)</f>
        <v>0</v>
      </c>
      <c r="I45" s="59">
        <f>SUM(I46:I52)</f>
        <v>0</v>
      </c>
    </row>
    <row r="46" spans="1:9" ht="12.75" customHeight="1" x14ac:dyDescent="0.2">
      <c r="A46" s="189" t="s">
        <v>42</v>
      </c>
      <c r="B46" s="190"/>
      <c r="C46" s="190"/>
      <c r="D46" s="190"/>
      <c r="E46" s="190"/>
      <c r="F46" s="191"/>
      <c r="G46" s="16">
        <v>39</v>
      </c>
      <c r="H46" s="58">
        <v>0</v>
      </c>
      <c r="I46" s="58">
        <v>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55143520</v>
      </c>
      <c r="I53" s="59">
        <f>SUM(I54:I59)</f>
        <v>30548730</v>
      </c>
    </row>
    <row r="54" spans="1:9" ht="12.75" customHeight="1" x14ac:dyDescent="0.2">
      <c r="A54" s="189" t="s">
        <v>50</v>
      </c>
      <c r="B54" s="190"/>
      <c r="C54" s="190"/>
      <c r="D54" s="190"/>
      <c r="E54" s="190"/>
      <c r="F54" s="191"/>
      <c r="G54" s="16">
        <v>47</v>
      </c>
      <c r="H54" s="58">
        <v>35401973</v>
      </c>
      <c r="I54" s="58">
        <v>5827784</v>
      </c>
    </row>
    <row r="55" spans="1:9" ht="12.75" customHeight="1" x14ac:dyDescent="0.2">
      <c r="A55" s="189" t="s">
        <v>51</v>
      </c>
      <c r="B55" s="190"/>
      <c r="C55" s="190"/>
      <c r="D55" s="190"/>
      <c r="E55" s="190"/>
      <c r="F55" s="191"/>
      <c r="G55" s="16">
        <v>48</v>
      </c>
      <c r="H55" s="58">
        <v>64034</v>
      </c>
      <c r="I55" s="58">
        <v>128000</v>
      </c>
    </row>
    <row r="56" spans="1:9" ht="12.75" customHeight="1" x14ac:dyDescent="0.2">
      <c r="A56" s="189" t="s">
        <v>52</v>
      </c>
      <c r="B56" s="190"/>
      <c r="C56" s="190"/>
      <c r="D56" s="190"/>
      <c r="E56" s="190"/>
      <c r="F56" s="191"/>
      <c r="G56" s="16">
        <v>49</v>
      </c>
      <c r="H56" s="58">
        <v>18905385</v>
      </c>
      <c r="I56" s="58">
        <v>22108676</v>
      </c>
    </row>
    <row r="57" spans="1:9" ht="12.75" customHeight="1" x14ac:dyDescent="0.2">
      <c r="A57" s="189" t="s">
        <v>53</v>
      </c>
      <c r="B57" s="190"/>
      <c r="C57" s="190"/>
      <c r="D57" s="190"/>
      <c r="E57" s="190"/>
      <c r="F57" s="191"/>
      <c r="G57" s="16">
        <v>50</v>
      </c>
      <c r="H57" s="58">
        <v>0</v>
      </c>
      <c r="I57" s="58">
        <v>0</v>
      </c>
    </row>
    <row r="58" spans="1:9" ht="12.75" customHeight="1" x14ac:dyDescent="0.2">
      <c r="A58" s="189" t="s">
        <v>54</v>
      </c>
      <c r="B58" s="190"/>
      <c r="C58" s="190"/>
      <c r="D58" s="190"/>
      <c r="E58" s="190"/>
      <c r="F58" s="191"/>
      <c r="G58" s="16">
        <v>51</v>
      </c>
      <c r="H58" s="58">
        <v>9588</v>
      </c>
      <c r="I58" s="58">
        <v>9588</v>
      </c>
    </row>
    <row r="59" spans="1:9" ht="12.75" customHeight="1" x14ac:dyDescent="0.2">
      <c r="A59" s="189" t="s">
        <v>55</v>
      </c>
      <c r="B59" s="190"/>
      <c r="C59" s="190"/>
      <c r="D59" s="190"/>
      <c r="E59" s="190"/>
      <c r="F59" s="191"/>
      <c r="G59" s="16">
        <v>52</v>
      </c>
      <c r="H59" s="58">
        <v>762540</v>
      </c>
      <c r="I59" s="58">
        <v>2474682</v>
      </c>
    </row>
    <row r="60" spans="1:9" ht="12.75" customHeight="1" x14ac:dyDescent="0.2">
      <c r="A60" s="184" t="s">
        <v>56</v>
      </c>
      <c r="B60" s="185"/>
      <c r="C60" s="185"/>
      <c r="D60" s="185"/>
      <c r="E60" s="185"/>
      <c r="F60" s="186"/>
      <c r="G60" s="17">
        <v>53</v>
      </c>
      <c r="H60" s="59">
        <f>SUM(H61:H69)</f>
        <v>360649118</v>
      </c>
      <c r="I60" s="59">
        <f>SUM(I61:I69)</f>
        <v>63478885</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359049118</v>
      </c>
      <c r="I63" s="58">
        <v>63478885</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1600000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72586</v>
      </c>
      <c r="I70" s="58">
        <v>13259</v>
      </c>
    </row>
    <row r="71" spans="1:9" ht="12.75" customHeight="1" x14ac:dyDescent="0.2">
      <c r="A71" s="221" t="s">
        <v>60</v>
      </c>
      <c r="B71" s="222"/>
      <c r="C71" s="222"/>
      <c r="D71" s="222"/>
      <c r="E71" s="222"/>
      <c r="F71" s="223"/>
      <c r="G71" s="16">
        <v>64</v>
      </c>
      <c r="H71" s="58">
        <v>238442</v>
      </c>
      <c r="I71" s="58">
        <v>128454</v>
      </c>
    </row>
    <row r="72" spans="1:9" ht="12.75" customHeight="1" x14ac:dyDescent="0.2">
      <c r="A72" s="192" t="s">
        <v>61</v>
      </c>
      <c r="B72" s="193"/>
      <c r="C72" s="193"/>
      <c r="D72" s="193"/>
      <c r="E72" s="193"/>
      <c r="F72" s="194"/>
      <c r="G72" s="17">
        <v>65</v>
      </c>
      <c r="H72" s="59">
        <f>H8+H9+H44+H71</f>
        <v>1067692779</v>
      </c>
      <c r="I72" s="59">
        <f>I8+I9+I44+I71</f>
        <v>885987049</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339587109</v>
      </c>
      <c r="I75" s="59">
        <f>I76+I77+I78+I84+I85+I89+I92+I95</f>
        <v>255226270</v>
      </c>
    </row>
    <row r="76" spans="1:9" ht="12.75" customHeight="1" x14ac:dyDescent="0.2">
      <c r="A76" s="188" t="s">
        <v>65</v>
      </c>
      <c r="B76" s="188"/>
      <c r="C76" s="188"/>
      <c r="D76" s="188"/>
      <c r="E76" s="188"/>
      <c r="F76" s="188"/>
      <c r="G76" s="16">
        <v>68</v>
      </c>
      <c r="H76" s="44">
        <v>232000000</v>
      </c>
      <c r="I76" s="44">
        <v>232000000</v>
      </c>
    </row>
    <row r="77" spans="1:9" ht="12.75" customHeight="1" x14ac:dyDescent="0.2">
      <c r="A77" s="188" t="s">
        <v>66</v>
      </c>
      <c r="B77" s="188"/>
      <c r="C77" s="188"/>
      <c r="D77" s="188"/>
      <c r="E77" s="188"/>
      <c r="F77" s="188"/>
      <c r="G77" s="16">
        <v>69</v>
      </c>
      <c r="H77" s="44">
        <v>1447200</v>
      </c>
      <c r="I77" s="44">
        <v>1447200</v>
      </c>
    </row>
    <row r="78" spans="1:9" ht="12.75" customHeight="1" x14ac:dyDescent="0.2">
      <c r="A78" s="218" t="s">
        <v>67</v>
      </c>
      <c r="B78" s="218"/>
      <c r="C78" s="218"/>
      <c r="D78" s="218"/>
      <c r="E78" s="218"/>
      <c r="F78" s="218"/>
      <c r="G78" s="17">
        <v>70</v>
      </c>
      <c r="H78" s="59">
        <f>SUM(H79:H83)</f>
        <v>19337676</v>
      </c>
      <c r="I78" s="59">
        <f>SUM(I79:I83)</f>
        <v>19337676</v>
      </c>
    </row>
    <row r="79" spans="1:9" ht="12.75" customHeight="1" x14ac:dyDescent="0.2">
      <c r="A79" s="183" t="s">
        <v>68</v>
      </c>
      <c r="B79" s="183"/>
      <c r="C79" s="183"/>
      <c r="D79" s="183"/>
      <c r="E79" s="183"/>
      <c r="F79" s="183"/>
      <c r="G79" s="16">
        <v>71</v>
      </c>
      <c r="H79" s="44">
        <v>19337676</v>
      </c>
      <c r="I79" s="44">
        <v>19337676</v>
      </c>
    </row>
    <row r="80" spans="1:9" ht="12.75" customHeight="1" x14ac:dyDescent="0.2">
      <c r="A80" s="183" t="s">
        <v>69</v>
      </c>
      <c r="B80" s="183"/>
      <c r="C80" s="183"/>
      <c r="D80" s="183"/>
      <c r="E80" s="183"/>
      <c r="F80" s="183"/>
      <c r="G80" s="16">
        <v>72</v>
      </c>
      <c r="H80" s="44">
        <v>11184568</v>
      </c>
      <c r="I80" s="44">
        <v>11072822</v>
      </c>
    </row>
    <row r="81" spans="1:9" ht="12.75" customHeight="1" x14ac:dyDescent="0.2">
      <c r="A81" s="183" t="s">
        <v>70</v>
      </c>
      <c r="B81" s="183"/>
      <c r="C81" s="183"/>
      <c r="D81" s="183"/>
      <c r="E81" s="183"/>
      <c r="F81" s="183"/>
      <c r="G81" s="16">
        <v>73</v>
      </c>
      <c r="H81" s="44">
        <v>-11184568</v>
      </c>
      <c r="I81" s="44">
        <v>-11072822</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101309042</v>
      </c>
      <c r="I89" s="59">
        <f>I90-I91</f>
        <v>86802233</v>
      </c>
    </row>
    <row r="90" spans="1:9" ht="12.75" customHeight="1" x14ac:dyDescent="0.2">
      <c r="A90" s="183" t="s">
        <v>79</v>
      </c>
      <c r="B90" s="183"/>
      <c r="C90" s="183"/>
      <c r="D90" s="183"/>
      <c r="E90" s="183"/>
      <c r="F90" s="183"/>
      <c r="G90" s="16">
        <v>82</v>
      </c>
      <c r="H90" s="44">
        <v>101309042</v>
      </c>
      <c r="I90" s="44">
        <v>86802233</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-14506809</v>
      </c>
      <c r="I92" s="59">
        <f>I93-I94</f>
        <v>-84360839</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14506809</v>
      </c>
      <c r="I94" s="44">
        <v>84360839</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482629</v>
      </c>
      <c r="I96" s="59">
        <f>SUM(I97:I102)</f>
        <v>373098</v>
      </c>
    </row>
    <row r="97" spans="1:9" ht="12.75" customHeight="1" x14ac:dyDescent="0.2">
      <c r="A97" s="183" t="s">
        <v>86</v>
      </c>
      <c r="B97" s="183"/>
      <c r="C97" s="183"/>
      <c r="D97" s="183"/>
      <c r="E97" s="183"/>
      <c r="F97" s="183"/>
      <c r="G97" s="16">
        <v>89</v>
      </c>
      <c r="H97" s="44">
        <v>482629</v>
      </c>
      <c r="I97" s="44">
        <v>373098</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233481452</v>
      </c>
      <c r="I103" s="59">
        <f>SUM(I104:I114)</f>
        <v>453561540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832194</v>
      </c>
      <c r="I105" s="44">
        <v>642062</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28980261</v>
      </c>
      <c r="I108" s="44">
        <v>147075283</v>
      </c>
    </row>
    <row r="109" spans="1:9" ht="12.75" customHeight="1" x14ac:dyDescent="0.2">
      <c r="A109" s="183" t="s">
        <v>98</v>
      </c>
      <c r="B109" s="183"/>
      <c r="C109" s="183"/>
      <c r="D109" s="183"/>
      <c r="E109" s="183"/>
      <c r="F109" s="183"/>
      <c r="G109" s="16">
        <v>101</v>
      </c>
      <c r="H109" s="44">
        <v>195531316</v>
      </c>
      <c r="I109" s="44">
        <v>69860752</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416481</v>
      </c>
      <c r="I111" s="45">
        <v>1493489</v>
      </c>
    </row>
    <row r="112" spans="1:9" ht="12.75" customHeight="1" x14ac:dyDescent="0.2">
      <c r="A112" s="183" t="s">
        <v>101</v>
      </c>
      <c r="B112" s="183"/>
      <c r="C112" s="183"/>
      <c r="D112" s="183"/>
      <c r="E112" s="183"/>
      <c r="F112" s="183"/>
      <c r="G112" s="16">
        <v>104</v>
      </c>
      <c r="H112" s="44">
        <v>7721200</v>
      </c>
      <c r="I112" s="44">
        <v>7721200</v>
      </c>
    </row>
    <row r="113" spans="1:9" ht="12.75" customHeight="1" x14ac:dyDescent="0.2">
      <c r="A113" s="183" t="s">
        <v>102</v>
      </c>
      <c r="B113" s="183"/>
      <c r="C113" s="183"/>
      <c r="D113" s="183"/>
      <c r="E113" s="183"/>
      <c r="F113" s="183"/>
      <c r="G113" s="16">
        <v>105</v>
      </c>
      <c r="H113" s="58">
        <v>0</v>
      </c>
      <c r="I113" s="58">
        <v>226768754</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493498848</v>
      </c>
      <c r="I115" s="59">
        <f>SUM(I116:I129)</f>
        <v>175870183</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17967761</v>
      </c>
      <c r="I120" s="44">
        <v>9192205</v>
      </c>
    </row>
    <row r="121" spans="1:9" ht="12.75" customHeight="1" x14ac:dyDescent="0.2">
      <c r="A121" s="183" t="s">
        <v>98</v>
      </c>
      <c r="B121" s="183"/>
      <c r="C121" s="183"/>
      <c r="D121" s="183"/>
      <c r="E121" s="183"/>
      <c r="F121" s="183"/>
      <c r="G121" s="16">
        <v>113</v>
      </c>
      <c r="H121" s="44">
        <v>171891996</v>
      </c>
      <c r="I121" s="44">
        <v>152300597</v>
      </c>
    </row>
    <row r="122" spans="1:9" ht="12.75" customHeight="1" x14ac:dyDescent="0.2">
      <c r="A122" s="183" t="s">
        <v>99</v>
      </c>
      <c r="B122" s="183"/>
      <c r="C122" s="183"/>
      <c r="D122" s="183"/>
      <c r="E122" s="183"/>
      <c r="F122" s="183"/>
      <c r="G122" s="16">
        <v>114</v>
      </c>
      <c r="H122" s="44">
        <v>153498</v>
      </c>
      <c r="I122" s="44">
        <v>139953</v>
      </c>
    </row>
    <row r="123" spans="1:9" ht="12.75" customHeight="1" x14ac:dyDescent="0.2">
      <c r="A123" s="183" t="s">
        <v>100</v>
      </c>
      <c r="B123" s="183"/>
      <c r="C123" s="183"/>
      <c r="D123" s="183"/>
      <c r="E123" s="183"/>
      <c r="F123" s="183"/>
      <c r="G123" s="16">
        <v>115</v>
      </c>
      <c r="H123" s="44">
        <v>703546</v>
      </c>
      <c r="I123" s="44">
        <v>5733313</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1342028</v>
      </c>
      <c r="I125" s="44">
        <v>829171</v>
      </c>
    </row>
    <row r="126" spans="1:9" x14ac:dyDescent="0.2">
      <c r="A126" s="183" t="s">
        <v>106</v>
      </c>
      <c r="B126" s="183"/>
      <c r="C126" s="183"/>
      <c r="D126" s="183"/>
      <c r="E126" s="183"/>
      <c r="F126" s="183"/>
      <c r="G126" s="16">
        <v>118</v>
      </c>
      <c r="H126" s="44">
        <v>0</v>
      </c>
      <c r="I126" s="44">
        <v>0</v>
      </c>
    </row>
    <row r="127" spans="1:9" x14ac:dyDescent="0.2">
      <c r="A127" s="183" t="s">
        <v>107</v>
      </c>
      <c r="B127" s="183"/>
      <c r="C127" s="183"/>
      <c r="D127" s="183"/>
      <c r="E127" s="183"/>
      <c r="F127" s="183"/>
      <c r="G127" s="16">
        <v>119</v>
      </c>
      <c r="H127" s="44">
        <v>1324589</v>
      </c>
      <c r="I127" s="44">
        <v>1324589</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300115430</v>
      </c>
      <c r="I129" s="58">
        <v>6350355</v>
      </c>
    </row>
    <row r="130" spans="1:9" ht="22.15" customHeight="1" x14ac:dyDescent="0.2">
      <c r="A130" s="219" t="s">
        <v>110</v>
      </c>
      <c r="B130" s="219"/>
      <c r="C130" s="219"/>
      <c r="D130" s="219"/>
      <c r="E130" s="219"/>
      <c r="F130" s="219"/>
      <c r="G130" s="16">
        <v>122</v>
      </c>
      <c r="H130" s="58">
        <v>642741</v>
      </c>
      <c r="I130" s="58">
        <v>955958</v>
      </c>
    </row>
    <row r="131" spans="1:9" x14ac:dyDescent="0.2">
      <c r="A131" s="187" t="s">
        <v>111</v>
      </c>
      <c r="B131" s="187"/>
      <c r="C131" s="187"/>
      <c r="D131" s="187"/>
      <c r="E131" s="187"/>
      <c r="F131" s="187"/>
      <c r="G131" s="17">
        <v>123</v>
      </c>
      <c r="H131" s="59">
        <f>H75+H96+H103+H115+H130</f>
        <v>1067692779</v>
      </c>
      <c r="I131" s="59">
        <f>I75+I96+I103+I115+I130</f>
        <v>885987049</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28">
    <cfRule type="cellIs" dxfId="5" priority="3" stopIfTrue="1" operator="notEqual">
      <formula>ROUND(I28,0)</formula>
    </cfRule>
    <cfRule type="cellIs" dxfId="4" priority="4" stopIfTrue="1" operator="lessThan">
      <formula>0</formula>
    </cfRule>
  </conditionalFormatting>
  <conditionalFormatting sqref="H28">
    <cfRule type="cellIs" dxfId="3" priority="1" stopIfTrue="1" operator="notEqual">
      <formula>ROUND(H28,0)</formula>
    </cfRule>
    <cfRule type="cellIs" dxfId="2"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J40" sqref="J4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452</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448</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23615390</v>
      </c>
      <c r="I7" s="63">
        <f>SUM(I8:I12)</f>
        <v>107549934</v>
      </c>
    </row>
    <row r="8" spans="1:9" x14ac:dyDescent="0.2">
      <c r="A8" s="183" t="s">
        <v>129</v>
      </c>
      <c r="B8" s="183"/>
      <c r="C8" s="183"/>
      <c r="D8" s="183"/>
      <c r="E8" s="183"/>
      <c r="F8" s="183"/>
      <c r="G8" s="16">
        <v>126</v>
      </c>
      <c r="H8" s="58">
        <v>15306586</v>
      </c>
      <c r="I8" s="58">
        <v>16958554</v>
      </c>
    </row>
    <row r="9" spans="1:9" x14ac:dyDescent="0.2">
      <c r="A9" s="183" t="s">
        <v>130</v>
      </c>
      <c r="B9" s="183"/>
      <c r="C9" s="183"/>
      <c r="D9" s="183"/>
      <c r="E9" s="183"/>
      <c r="F9" s="183"/>
      <c r="G9" s="16">
        <v>127</v>
      </c>
      <c r="H9" s="58">
        <v>4868250</v>
      </c>
      <c r="I9" s="58">
        <v>4997832</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2816601</v>
      </c>
      <c r="I11" s="58">
        <v>196807</v>
      </c>
    </row>
    <row r="12" spans="1:9" x14ac:dyDescent="0.2">
      <c r="A12" s="183" t="s">
        <v>133</v>
      </c>
      <c r="B12" s="183"/>
      <c r="C12" s="183"/>
      <c r="D12" s="183"/>
      <c r="E12" s="183"/>
      <c r="F12" s="183"/>
      <c r="G12" s="16">
        <v>130</v>
      </c>
      <c r="H12" s="58">
        <v>623953</v>
      </c>
      <c r="I12" s="58">
        <v>85396741</v>
      </c>
    </row>
    <row r="13" spans="1:9" x14ac:dyDescent="0.2">
      <c r="A13" s="187" t="s">
        <v>134</v>
      </c>
      <c r="B13" s="187"/>
      <c r="C13" s="187"/>
      <c r="D13" s="187"/>
      <c r="E13" s="187"/>
      <c r="F13" s="187"/>
      <c r="G13" s="17">
        <v>131</v>
      </c>
      <c r="H13" s="59">
        <f>H14+H15+H19+H23+H24+H25+H28+H35</f>
        <v>21906950</v>
      </c>
      <c r="I13" s="59">
        <f>I14+I15+I19+I23+I24+I25+I28+I35</f>
        <v>170617447</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808109</v>
      </c>
      <c r="I15" s="59">
        <f>SUM(I16:I18)</f>
        <v>575208</v>
      </c>
    </row>
    <row r="16" spans="1:9" x14ac:dyDescent="0.2">
      <c r="A16" s="234" t="s">
        <v>136</v>
      </c>
      <c r="B16" s="234"/>
      <c r="C16" s="234"/>
      <c r="D16" s="234"/>
      <c r="E16" s="234"/>
      <c r="F16" s="234"/>
      <c r="G16" s="16">
        <v>134</v>
      </c>
      <c r="H16" s="58">
        <v>254983</v>
      </c>
      <c r="I16" s="58">
        <v>189681</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553126</v>
      </c>
      <c r="I18" s="58">
        <v>385527</v>
      </c>
    </row>
    <row r="19" spans="1:9" x14ac:dyDescent="0.2">
      <c r="A19" s="243" t="s">
        <v>139</v>
      </c>
      <c r="B19" s="243"/>
      <c r="C19" s="243"/>
      <c r="D19" s="243"/>
      <c r="E19" s="243"/>
      <c r="F19" s="243"/>
      <c r="G19" s="17">
        <v>137</v>
      </c>
      <c r="H19" s="59">
        <f>SUM(H20:H22)</f>
        <v>9910070</v>
      </c>
      <c r="I19" s="59">
        <f>SUM(I20:I22)</f>
        <v>10569589</v>
      </c>
    </row>
    <row r="20" spans="1:9" x14ac:dyDescent="0.2">
      <c r="A20" s="234" t="s">
        <v>117</v>
      </c>
      <c r="B20" s="234"/>
      <c r="C20" s="234"/>
      <c r="D20" s="234"/>
      <c r="E20" s="234"/>
      <c r="F20" s="234"/>
      <c r="G20" s="16">
        <v>138</v>
      </c>
      <c r="H20" s="58">
        <v>5272078</v>
      </c>
      <c r="I20" s="58">
        <v>5632693</v>
      </c>
    </row>
    <row r="21" spans="1:9" x14ac:dyDescent="0.2">
      <c r="A21" s="234" t="s">
        <v>118</v>
      </c>
      <c r="B21" s="234"/>
      <c r="C21" s="234"/>
      <c r="D21" s="234"/>
      <c r="E21" s="234"/>
      <c r="F21" s="234"/>
      <c r="G21" s="16">
        <v>139</v>
      </c>
      <c r="H21" s="58">
        <v>3222082</v>
      </c>
      <c r="I21" s="58">
        <v>3429114</v>
      </c>
    </row>
    <row r="22" spans="1:9" x14ac:dyDescent="0.2">
      <c r="A22" s="234" t="s">
        <v>119</v>
      </c>
      <c r="B22" s="234"/>
      <c r="C22" s="234"/>
      <c r="D22" s="234"/>
      <c r="E22" s="234"/>
      <c r="F22" s="234"/>
      <c r="G22" s="16">
        <v>140</v>
      </c>
      <c r="H22" s="58">
        <v>1415910</v>
      </c>
      <c r="I22" s="58">
        <v>1507782</v>
      </c>
    </row>
    <row r="23" spans="1:9" x14ac:dyDescent="0.2">
      <c r="A23" s="183" t="s">
        <v>120</v>
      </c>
      <c r="B23" s="183"/>
      <c r="C23" s="183"/>
      <c r="D23" s="183"/>
      <c r="E23" s="183"/>
      <c r="F23" s="183"/>
      <c r="G23" s="16">
        <v>141</v>
      </c>
      <c r="H23" s="58">
        <v>403615</v>
      </c>
      <c r="I23" s="58">
        <v>260950</v>
      </c>
    </row>
    <row r="24" spans="1:9" x14ac:dyDescent="0.2">
      <c r="A24" s="183" t="s">
        <v>121</v>
      </c>
      <c r="B24" s="183"/>
      <c r="C24" s="183"/>
      <c r="D24" s="183"/>
      <c r="E24" s="183"/>
      <c r="F24" s="183"/>
      <c r="G24" s="16">
        <v>142</v>
      </c>
      <c r="H24" s="58">
        <v>10785156</v>
      </c>
      <c r="I24" s="58">
        <v>159211700</v>
      </c>
    </row>
    <row r="25" spans="1:9" x14ac:dyDescent="0.2">
      <c r="A25" s="243" t="s">
        <v>140</v>
      </c>
      <c r="B25" s="243"/>
      <c r="C25" s="243"/>
      <c r="D25" s="243"/>
      <c r="E25" s="243"/>
      <c r="F25" s="243"/>
      <c r="G25" s="17">
        <v>143</v>
      </c>
      <c r="H25" s="59">
        <f>H26+H27</f>
        <v>0</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0</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0</v>
      </c>
      <c r="I35" s="58">
        <v>0</v>
      </c>
    </row>
    <row r="36" spans="1:9" x14ac:dyDescent="0.2">
      <c r="A36" s="187" t="s">
        <v>150</v>
      </c>
      <c r="B36" s="187"/>
      <c r="C36" s="187"/>
      <c r="D36" s="187"/>
      <c r="E36" s="187"/>
      <c r="F36" s="187"/>
      <c r="G36" s="17">
        <v>154</v>
      </c>
      <c r="H36" s="59">
        <f>SUM(H37:H46)</f>
        <v>89675498</v>
      </c>
      <c r="I36" s="59">
        <f>SUM(I37:I46)</f>
        <v>54919427</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34979130</v>
      </c>
      <c r="I40" s="58">
        <v>574256</v>
      </c>
    </row>
    <row r="41" spans="1:9" ht="22.9" customHeight="1" x14ac:dyDescent="0.2">
      <c r="A41" s="183" t="s">
        <v>155</v>
      </c>
      <c r="B41" s="183"/>
      <c r="C41" s="183"/>
      <c r="D41" s="183"/>
      <c r="E41" s="183"/>
      <c r="F41" s="183"/>
      <c r="G41" s="16">
        <v>159</v>
      </c>
      <c r="H41" s="58">
        <v>54617552</v>
      </c>
      <c r="I41" s="58">
        <v>54278343</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78816</v>
      </c>
      <c r="I43" s="58">
        <v>66828</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105890747</v>
      </c>
      <c r="I47" s="59">
        <f>SUM(I48:I54)</f>
        <v>76212753</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42404804</v>
      </c>
      <c r="I50" s="58">
        <v>3562951</v>
      </c>
    </row>
    <row r="51" spans="1:9" x14ac:dyDescent="0.2">
      <c r="A51" s="236" t="s">
        <v>165</v>
      </c>
      <c r="B51" s="236"/>
      <c r="C51" s="236"/>
      <c r="D51" s="236"/>
      <c r="E51" s="236"/>
      <c r="F51" s="236"/>
      <c r="G51" s="16">
        <v>169</v>
      </c>
      <c r="H51" s="58">
        <v>63485943</v>
      </c>
      <c r="I51" s="58">
        <v>72649802</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113290888</v>
      </c>
      <c r="I59" s="59">
        <f>I7+I36+I55+I56</f>
        <v>162469361</v>
      </c>
    </row>
    <row r="60" spans="1:9" x14ac:dyDescent="0.2">
      <c r="A60" s="187" t="s">
        <v>174</v>
      </c>
      <c r="B60" s="187"/>
      <c r="C60" s="187"/>
      <c r="D60" s="187"/>
      <c r="E60" s="187"/>
      <c r="F60" s="187"/>
      <c r="G60" s="17">
        <v>178</v>
      </c>
      <c r="H60" s="59">
        <f>H13+H47+H57+H58</f>
        <v>127797697</v>
      </c>
      <c r="I60" s="59">
        <f>I13+I47+I57+I58</f>
        <v>246830200</v>
      </c>
    </row>
    <row r="61" spans="1:9" x14ac:dyDescent="0.2">
      <c r="A61" s="187" t="s">
        <v>175</v>
      </c>
      <c r="B61" s="187"/>
      <c r="C61" s="187"/>
      <c r="D61" s="187"/>
      <c r="E61" s="187"/>
      <c r="F61" s="187"/>
      <c r="G61" s="17">
        <v>179</v>
      </c>
      <c r="H61" s="59">
        <f>H59-H60</f>
        <v>-14506809</v>
      </c>
      <c r="I61" s="59">
        <f>I59-I60</f>
        <v>-84360839</v>
      </c>
    </row>
    <row r="62" spans="1:9" x14ac:dyDescent="0.2">
      <c r="A62" s="235" t="s">
        <v>176</v>
      </c>
      <c r="B62" s="235"/>
      <c r="C62" s="235"/>
      <c r="D62" s="235"/>
      <c r="E62" s="235"/>
      <c r="F62" s="235"/>
      <c r="G62" s="17">
        <v>180</v>
      </c>
      <c r="H62" s="59">
        <f>+IF((H59-H60)&gt;0,(H59-H60),0)</f>
        <v>0</v>
      </c>
      <c r="I62" s="59">
        <f>+IF((I59-I60)&gt;0,(I59-I60),0)</f>
        <v>0</v>
      </c>
    </row>
    <row r="63" spans="1:9" x14ac:dyDescent="0.2">
      <c r="A63" s="235" t="s">
        <v>177</v>
      </c>
      <c r="B63" s="235"/>
      <c r="C63" s="235"/>
      <c r="D63" s="235"/>
      <c r="E63" s="235"/>
      <c r="F63" s="235"/>
      <c r="G63" s="17">
        <v>181</v>
      </c>
      <c r="H63" s="59">
        <f>+IF((H59-H60)&lt;0,(H59-H60),0)</f>
        <v>-14506809</v>
      </c>
      <c r="I63" s="59">
        <f>+IF((I59-I60)&lt;0,(I59-I60),0)</f>
        <v>-84360839</v>
      </c>
    </row>
    <row r="64" spans="1:9" x14ac:dyDescent="0.2">
      <c r="A64" s="219" t="s">
        <v>123</v>
      </c>
      <c r="B64" s="219"/>
      <c r="C64" s="219"/>
      <c r="D64" s="219"/>
      <c r="E64" s="219"/>
      <c r="F64" s="219"/>
      <c r="G64" s="16">
        <v>182</v>
      </c>
      <c r="H64" s="58">
        <v>0</v>
      </c>
      <c r="I64" s="58">
        <v>0</v>
      </c>
    </row>
    <row r="65" spans="1:9" x14ac:dyDescent="0.2">
      <c r="A65" s="187" t="s">
        <v>178</v>
      </c>
      <c r="B65" s="187"/>
      <c r="C65" s="187"/>
      <c r="D65" s="187"/>
      <c r="E65" s="187"/>
      <c r="F65" s="187"/>
      <c r="G65" s="17">
        <v>183</v>
      </c>
      <c r="H65" s="59">
        <f>H61-H64</f>
        <v>-14506809</v>
      </c>
      <c r="I65" s="59">
        <f>I61-I64</f>
        <v>-84360839</v>
      </c>
    </row>
    <row r="66" spans="1:9" x14ac:dyDescent="0.2">
      <c r="A66" s="235" t="s">
        <v>179</v>
      </c>
      <c r="B66" s="235"/>
      <c r="C66" s="235"/>
      <c r="D66" s="235"/>
      <c r="E66" s="235"/>
      <c r="F66" s="235"/>
      <c r="G66" s="17">
        <v>184</v>
      </c>
      <c r="H66" s="59">
        <f>+IF((H61-H64)&gt;0,(H61-H64),0)</f>
        <v>0</v>
      </c>
      <c r="I66" s="59">
        <f>+IF((I61-I64)&gt;0,(I61-I64),0)</f>
        <v>0</v>
      </c>
    </row>
    <row r="67" spans="1:9" x14ac:dyDescent="0.2">
      <c r="A67" s="241" t="s">
        <v>180</v>
      </c>
      <c r="B67" s="241"/>
      <c r="C67" s="241"/>
      <c r="D67" s="241"/>
      <c r="E67" s="241"/>
      <c r="F67" s="241"/>
      <c r="G67" s="18">
        <v>185</v>
      </c>
      <c r="H67" s="64">
        <f>+IF((H61-H64)&lt;0,(H61-H64),0)</f>
        <v>-14506809</v>
      </c>
      <c r="I67" s="64">
        <f>+IF((I61-I64)&lt;0,(I61-I64),0)</f>
        <v>-84360839</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-14506809</v>
      </c>
      <c r="I88" s="52">
        <v>-84360839</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-14506809</v>
      </c>
      <c r="I100" s="54">
        <f>I88+I99</f>
        <v>-84360839</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5" zoomScaleNormal="100" zoomScaleSheetLayoutView="110" workbookViewId="0">
      <selection activeCell="H12" sqref="H1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ht="12.75" customHeight="1" x14ac:dyDescent="0.2">
      <c r="A2" s="232" t="s">
        <v>452</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447</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-14506809</v>
      </c>
      <c r="I8" s="47">
        <v>-84360839</v>
      </c>
    </row>
    <row r="9" spans="1:9" ht="12.75" customHeight="1" x14ac:dyDescent="0.2">
      <c r="A9" s="265" t="s">
        <v>219</v>
      </c>
      <c r="B9" s="266"/>
      <c r="C9" s="266"/>
      <c r="D9" s="266"/>
      <c r="E9" s="266"/>
      <c r="F9" s="267"/>
      <c r="G9" s="17">
        <v>2</v>
      </c>
      <c r="H9" s="48">
        <f>H10+H11+H12+H13+H14+H15+H16+H17</f>
        <v>-211780237</v>
      </c>
      <c r="I9" s="48">
        <f>I10+I11+I12+I13+I14+I15+I16+I17</f>
        <v>364775177</v>
      </c>
    </row>
    <row r="10" spans="1:9" ht="12.75" customHeight="1" x14ac:dyDescent="0.2">
      <c r="A10" s="257" t="s">
        <v>220</v>
      </c>
      <c r="B10" s="258"/>
      <c r="C10" s="258"/>
      <c r="D10" s="258"/>
      <c r="E10" s="258"/>
      <c r="F10" s="259"/>
      <c r="G10" s="22">
        <v>3</v>
      </c>
      <c r="H10" s="49">
        <v>403615</v>
      </c>
      <c r="I10" s="49">
        <v>260950</v>
      </c>
    </row>
    <row r="11" spans="1:9" ht="31.15" customHeight="1" x14ac:dyDescent="0.2">
      <c r="A11" s="257" t="s">
        <v>385</v>
      </c>
      <c r="B11" s="258"/>
      <c r="C11" s="258"/>
      <c r="D11" s="258"/>
      <c r="E11" s="258"/>
      <c r="F11" s="259"/>
      <c r="G11" s="22">
        <v>4</v>
      </c>
      <c r="H11" s="49">
        <v>-71432</v>
      </c>
      <c r="I11" s="49">
        <v>0</v>
      </c>
    </row>
    <row r="12" spans="1:9" ht="28.15" customHeight="1" x14ac:dyDescent="0.2">
      <c r="A12" s="257" t="s">
        <v>386</v>
      </c>
      <c r="B12" s="258"/>
      <c r="C12" s="258"/>
      <c r="D12" s="258"/>
      <c r="E12" s="258"/>
      <c r="F12" s="259"/>
      <c r="G12" s="22">
        <v>5</v>
      </c>
      <c r="H12" s="49">
        <v>172800</v>
      </c>
      <c r="I12" s="49">
        <v>61561274</v>
      </c>
    </row>
    <row r="13" spans="1:9" ht="12.75" customHeight="1" x14ac:dyDescent="0.2">
      <c r="A13" s="257" t="s">
        <v>221</v>
      </c>
      <c r="B13" s="258"/>
      <c r="C13" s="258"/>
      <c r="D13" s="258"/>
      <c r="E13" s="258"/>
      <c r="F13" s="259"/>
      <c r="G13" s="22">
        <v>6</v>
      </c>
      <c r="H13" s="49">
        <v>-35057946</v>
      </c>
      <c r="I13" s="49">
        <v>-641084</v>
      </c>
    </row>
    <row r="14" spans="1:9" ht="12.75" customHeight="1" x14ac:dyDescent="0.2">
      <c r="A14" s="257" t="s">
        <v>222</v>
      </c>
      <c r="B14" s="258"/>
      <c r="C14" s="258"/>
      <c r="D14" s="258"/>
      <c r="E14" s="258"/>
      <c r="F14" s="259"/>
      <c r="G14" s="22">
        <v>7</v>
      </c>
      <c r="H14" s="49">
        <v>42404805</v>
      </c>
      <c r="I14" s="49">
        <v>3562951</v>
      </c>
    </row>
    <row r="15" spans="1:9" ht="12.75" customHeight="1" x14ac:dyDescent="0.2">
      <c r="A15" s="257" t="s">
        <v>223</v>
      </c>
      <c r="B15" s="258"/>
      <c r="C15" s="258"/>
      <c r="D15" s="258"/>
      <c r="E15" s="258"/>
      <c r="F15" s="259"/>
      <c r="G15" s="22">
        <v>8</v>
      </c>
      <c r="H15" s="49">
        <v>-118444</v>
      </c>
      <c r="I15" s="49">
        <v>-109531</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-219513635</v>
      </c>
      <c r="I17" s="49">
        <v>300140617</v>
      </c>
    </row>
    <row r="18" spans="1:9" ht="29.45" customHeight="1" x14ac:dyDescent="0.2">
      <c r="A18" s="262" t="s">
        <v>388</v>
      </c>
      <c r="B18" s="263"/>
      <c r="C18" s="263"/>
      <c r="D18" s="263"/>
      <c r="E18" s="263"/>
      <c r="F18" s="264"/>
      <c r="G18" s="17">
        <v>11</v>
      </c>
      <c r="H18" s="48">
        <f>H8+H9</f>
        <v>-226287046</v>
      </c>
      <c r="I18" s="48">
        <f>I8+I9</f>
        <v>280414338</v>
      </c>
    </row>
    <row r="19" spans="1:9" ht="12.75" customHeight="1" x14ac:dyDescent="0.2">
      <c r="A19" s="265" t="s">
        <v>226</v>
      </c>
      <c r="B19" s="266"/>
      <c r="C19" s="266"/>
      <c r="D19" s="266"/>
      <c r="E19" s="266"/>
      <c r="F19" s="267"/>
      <c r="G19" s="17">
        <v>12</v>
      </c>
      <c r="H19" s="48">
        <f>H20+H21+H22+H23</f>
        <v>260592909</v>
      </c>
      <c r="I19" s="48">
        <f>I20+I21+I22+I23</f>
        <v>-280470466</v>
      </c>
    </row>
    <row r="20" spans="1:9" ht="12.75" customHeight="1" x14ac:dyDescent="0.2">
      <c r="A20" s="257" t="s">
        <v>227</v>
      </c>
      <c r="B20" s="258"/>
      <c r="C20" s="258"/>
      <c r="D20" s="258"/>
      <c r="E20" s="258"/>
      <c r="F20" s="259"/>
      <c r="G20" s="22">
        <v>13</v>
      </c>
      <c r="H20" s="49">
        <v>-4925182</v>
      </c>
      <c r="I20" s="49">
        <v>-2073501</v>
      </c>
    </row>
    <row r="21" spans="1:9" ht="12.75" customHeight="1" x14ac:dyDescent="0.2">
      <c r="A21" s="257" t="s">
        <v>228</v>
      </c>
      <c r="B21" s="258"/>
      <c r="C21" s="258"/>
      <c r="D21" s="258"/>
      <c r="E21" s="258"/>
      <c r="F21" s="259"/>
      <c r="G21" s="22">
        <v>14</v>
      </c>
      <c r="H21" s="49">
        <v>265518091</v>
      </c>
      <c r="I21" s="49">
        <v>-278396965</v>
      </c>
    </row>
    <row r="22" spans="1:9" ht="12.75" customHeight="1" x14ac:dyDescent="0.2">
      <c r="A22" s="257" t="s">
        <v>229</v>
      </c>
      <c r="B22" s="258"/>
      <c r="C22" s="258"/>
      <c r="D22" s="258"/>
      <c r="E22" s="258"/>
      <c r="F22" s="259"/>
      <c r="G22" s="22">
        <v>15</v>
      </c>
      <c r="H22" s="49">
        <v>0</v>
      </c>
      <c r="I22" s="49">
        <v>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34305863</v>
      </c>
      <c r="I24" s="48">
        <f>I18+I19</f>
        <v>-56128</v>
      </c>
    </row>
    <row r="25" spans="1:9" ht="12.75" customHeight="1" x14ac:dyDescent="0.2">
      <c r="A25" s="253" t="s">
        <v>232</v>
      </c>
      <c r="B25" s="254"/>
      <c r="C25" s="254"/>
      <c r="D25" s="254"/>
      <c r="E25" s="254"/>
      <c r="F25" s="255"/>
      <c r="G25" s="22">
        <v>18</v>
      </c>
      <c r="H25" s="49">
        <v>-21110520</v>
      </c>
      <c r="I25" s="49">
        <v>-1539078</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13195343</v>
      </c>
      <c r="I27" s="50">
        <f>I24+I25+I26</f>
        <v>-1595206</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13202546</v>
      </c>
      <c r="I31" s="52">
        <v>2828</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23442853</v>
      </c>
      <c r="I33" s="52">
        <v>3485144</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36645399</v>
      </c>
      <c r="I35" s="53">
        <f>I29+I30+I31+I32+I33+I34</f>
        <v>3487972</v>
      </c>
    </row>
    <row r="36" spans="1:9" ht="26.45" customHeight="1" x14ac:dyDescent="0.2">
      <c r="A36" s="253" t="s">
        <v>243</v>
      </c>
      <c r="B36" s="254"/>
      <c r="C36" s="254"/>
      <c r="D36" s="254"/>
      <c r="E36" s="254"/>
      <c r="F36" s="255"/>
      <c r="G36" s="22">
        <v>28</v>
      </c>
      <c r="H36" s="52">
        <v>-601672</v>
      </c>
      <c r="I36" s="52">
        <v>-36600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-9395702</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-9997374</v>
      </c>
      <c r="I41" s="53">
        <f>I36+I37+I38+I39+I40</f>
        <v>-36600</v>
      </c>
    </row>
    <row r="42" spans="1:9" ht="30.6" customHeight="1" x14ac:dyDescent="0.2">
      <c r="A42" s="280" t="s">
        <v>249</v>
      </c>
      <c r="B42" s="281"/>
      <c r="C42" s="281"/>
      <c r="D42" s="281"/>
      <c r="E42" s="281"/>
      <c r="F42" s="282"/>
      <c r="G42" s="18">
        <v>34</v>
      </c>
      <c r="H42" s="54">
        <f>H35+H41</f>
        <v>26648025</v>
      </c>
      <c r="I42" s="54">
        <f>I35+I41</f>
        <v>3451372</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9168400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3719669</v>
      </c>
      <c r="I46" s="52">
        <v>783735</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12888069</v>
      </c>
      <c r="I48" s="53">
        <f>I44+I45+I46+I47</f>
        <v>783735</v>
      </c>
    </row>
    <row r="49" spans="1:9" ht="24.6" customHeight="1" x14ac:dyDescent="0.2">
      <c r="A49" s="253" t="s">
        <v>387</v>
      </c>
      <c r="B49" s="254"/>
      <c r="C49" s="254"/>
      <c r="D49" s="254"/>
      <c r="E49" s="254"/>
      <c r="F49" s="255"/>
      <c r="G49" s="22">
        <v>40</v>
      </c>
      <c r="H49" s="52">
        <v>-52669487</v>
      </c>
      <c r="I49" s="52">
        <v>-2699228</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-7302</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-52676789</v>
      </c>
      <c r="I54" s="53">
        <f>I49+I50+I51+I52+I53</f>
        <v>-2699228</v>
      </c>
    </row>
    <row r="55" spans="1:9" ht="27.6" customHeight="1" x14ac:dyDescent="0.2">
      <c r="A55" s="283" t="s">
        <v>261</v>
      </c>
      <c r="B55" s="284"/>
      <c r="C55" s="284"/>
      <c r="D55" s="284"/>
      <c r="E55" s="284"/>
      <c r="F55" s="285"/>
      <c r="G55" s="17">
        <v>46</v>
      </c>
      <c r="H55" s="53">
        <f>H48+H54</f>
        <v>-39788720</v>
      </c>
      <c r="I55" s="53">
        <f>I48+I54</f>
        <v>-1915493</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54648</v>
      </c>
      <c r="I57" s="53">
        <f>I27+I42+I55+I56</f>
        <v>-59327</v>
      </c>
    </row>
    <row r="58" spans="1:9" ht="15.6" customHeight="1" x14ac:dyDescent="0.2">
      <c r="A58" s="286" t="s">
        <v>264</v>
      </c>
      <c r="B58" s="287"/>
      <c r="C58" s="287"/>
      <c r="D58" s="287"/>
      <c r="E58" s="287"/>
      <c r="F58" s="288"/>
      <c r="G58" s="22">
        <v>49</v>
      </c>
      <c r="H58" s="52">
        <v>17938</v>
      </c>
      <c r="I58" s="52">
        <v>72586</v>
      </c>
    </row>
    <row r="59" spans="1:9" ht="28.9" customHeight="1" x14ac:dyDescent="0.2">
      <c r="A59" s="280" t="s">
        <v>265</v>
      </c>
      <c r="B59" s="281"/>
      <c r="C59" s="281"/>
      <c r="D59" s="281"/>
      <c r="E59" s="281"/>
      <c r="F59" s="282"/>
      <c r="G59" s="18">
        <v>50</v>
      </c>
      <c r="H59" s="54">
        <f>H57+H58</f>
        <v>72586</v>
      </c>
      <c r="I59" s="54">
        <f>I57+I58</f>
        <v>13259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A37" zoomScaleNormal="100" zoomScaleSheetLayoutView="80" workbookViewId="0">
      <selection activeCell="P56" sqref="P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232000000</v>
      </c>
      <c r="I7" s="77">
        <v>0</v>
      </c>
      <c r="J7" s="77">
        <v>19337676</v>
      </c>
      <c r="K7" s="77">
        <v>11184568</v>
      </c>
      <c r="L7" s="77">
        <v>11184568</v>
      </c>
      <c r="M7" s="77">
        <v>0</v>
      </c>
      <c r="N7" s="77">
        <v>0</v>
      </c>
      <c r="O7" s="77">
        <v>0</v>
      </c>
      <c r="P7" s="77">
        <v>-1267200</v>
      </c>
      <c r="Q7" s="77">
        <v>0</v>
      </c>
      <c r="R7" s="77">
        <v>0</v>
      </c>
      <c r="S7" s="77">
        <v>101197297</v>
      </c>
      <c r="T7" s="77">
        <v>0</v>
      </c>
      <c r="U7" s="78">
        <f>H7+I7+J7+K7-L7+M7+N7+O7+P7+Q7+R7+S7+T7</f>
        <v>351267773</v>
      </c>
      <c r="V7" s="77">
        <v>0</v>
      </c>
      <c r="W7" s="78">
        <f>U7+V7</f>
        <v>351267773</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232000000</v>
      </c>
      <c r="I10" s="79">
        <f t="shared" ref="I10:W10" si="2">I7+I8+I9</f>
        <v>0</v>
      </c>
      <c r="J10" s="79">
        <f t="shared" si="2"/>
        <v>19337676</v>
      </c>
      <c r="K10" s="79">
        <f t="shared" si="2"/>
        <v>11184568</v>
      </c>
      <c r="L10" s="79">
        <f t="shared" si="2"/>
        <v>11184568</v>
      </c>
      <c r="M10" s="79">
        <f t="shared" si="2"/>
        <v>0</v>
      </c>
      <c r="N10" s="79">
        <f t="shared" si="2"/>
        <v>0</v>
      </c>
      <c r="O10" s="79">
        <f t="shared" si="2"/>
        <v>0</v>
      </c>
      <c r="P10" s="79">
        <f t="shared" si="2"/>
        <v>-1267200</v>
      </c>
      <c r="Q10" s="79">
        <f t="shared" si="2"/>
        <v>0</v>
      </c>
      <c r="R10" s="79">
        <f t="shared" si="2"/>
        <v>0</v>
      </c>
      <c r="S10" s="79">
        <f t="shared" si="2"/>
        <v>101197297</v>
      </c>
      <c r="T10" s="79">
        <f t="shared" si="2"/>
        <v>0</v>
      </c>
      <c r="U10" s="79">
        <f t="shared" si="2"/>
        <v>351267773</v>
      </c>
      <c r="V10" s="79">
        <f t="shared" si="2"/>
        <v>0</v>
      </c>
      <c r="W10" s="79">
        <f t="shared" si="2"/>
        <v>351267773</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-14506809</v>
      </c>
      <c r="U11" s="78">
        <f>H11+I11+J11+K11-L11+M11+N11+O11+P11+Q11+R11+S11+T11</f>
        <v>-14506809</v>
      </c>
      <c r="V11" s="77">
        <v>0</v>
      </c>
      <c r="W11" s="78">
        <f t="shared" ref="W11:W28" si="3">U11+V11</f>
        <v>-14506809</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1267200</v>
      </c>
      <c r="Q14" s="81">
        <v>0</v>
      </c>
      <c r="R14" s="81">
        <v>0</v>
      </c>
      <c r="S14" s="77">
        <v>0</v>
      </c>
      <c r="T14" s="77">
        <v>0</v>
      </c>
      <c r="U14" s="78">
        <f t="shared" si="4"/>
        <v>1267200</v>
      </c>
      <c r="V14" s="77">
        <v>0</v>
      </c>
      <c r="W14" s="78">
        <f t="shared" si="3"/>
        <v>1267200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1544510</v>
      </c>
      <c r="J21" s="77">
        <v>0</v>
      </c>
      <c r="K21" s="77">
        <v>0</v>
      </c>
      <c r="L21" s="77">
        <v>0</v>
      </c>
      <c r="M21" s="77">
        <v>0</v>
      </c>
      <c r="N21" s="77">
        <v>0</v>
      </c>
      <c r="O21" s="77">
        <v>0</v>
      </c>
      <c r="P21" s="77">
        <v>0</v>
      </c>
      <c r="Q21" s="77">
        <v>0</v>
      </c>
      <c r="R21" s="77">
        <v>0</v>
      </c>
      <c r="S21" s="77">
        <v>0</v>
      </c>
      <c r="T21" s="77">
        <v>0</v>
      </c>
      <c r="U21" s="78">
        <f t="shared" si="4"/>
        <v>1544510</v>
      </c>
      <c r="V21" s="77">
        <v>0</v>
      </c>
      <c r="W21" s="78">
        <f t="shared" si="3"/>
        <v>1544510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7302</v>
      </c>
      <c r="M24" s="77">
        <v>0</v>
      </c>
      <c r="N24" s="77">
        <v>0</v>
      </c>
      <c r="O24" s="77">
        <v>0</v>
      </c>
      <c r="P24" s="77">
        <v>0</v>
      </c>
      <c r="Q24" s="77">
        <v>0</v>
      </c>
      <c r="R24" s="77">
        <v>0</v>
      </c>
      <c r="S24" s="77">
        <v>0</v>
      </c>
      <c r="T24" s="77">
        <v>0</v>
      </c>
      <c r="U24" s="78">
        <f t="shared" si="4"/>
        <v>-7302</v>
      </c>
      <c r="V24" s="77">
        <v>0</v>
      </c>
      <c r="W24" s="78">
        <f t="shared" si="3"/>
        <v>-7302</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-97310</v>
      </c>
      <c r="J26" s="77">
        <v>0</v>
      </c>
      <c r="K26" s="77">
        <v>0</v>
      </c>
      <c r="L26" s="77">
        <v>-119048</v>
      </c>
      <c r="M26" s="77">
        <v>0</v>
      </c>
      <c r="N26" s="77">
        <v>0</v>
      </c>
      <c r="O26" s="77">
        <v>0</v>
      </c>
      <c r="P26" s="77">
        <v>0</v>
      </c>
      <c r="Q26" s="77">
        <v>0</v>
      </c>
      <c r="R26" s="77">
        <v>0</v>
      </c>
      <c r="S26" s="77">
        <v>0</v>
      </c>
      <c r="T26" s="77">
        <v>0</v>
      </c>
      <c r="U26" s="78">
        <f t="shared" si="4"/>
        <v>21738</v>
      </c>
      <c r="V26" s="77">
        <v>0</v>
      </c>
      <c r="W26" s="78">
        <f t="shared" si="3"/>
        <v>21738</v>
      </c>
    </row>
    <row r="27" spans="1:23" x14ac:dyDescent="0.2">
      <c r="A27" s="300" t="s">
        <v>347</v>
      </c>
      <c r="B27" s="300"/>
      <c r="C27" s="300"/>
      <c r="D27" s="300"/>
      <c r="E27" s="300"/>
      <c r="F27" s="300"/>
      <c r="G27" s="8">
        <v>21</v>
      </c>
      <c r="H27" s="77">
        <v>0</v>
      </c>
      <c r="I27" s="77">
        <v>0</v>
      </c>
      <c r="J27" s="77">
        <v>0</v>
      </c>
      <c r="K27" s="77">
        <v>-111746</v>
      </c>
      <c r="L27" s="77">
        <v>0</v>
      </c>
      <c r="M27" s="77">
        <v>0</v>
      </c>
      <c r="N27" s="77">
        <v>0</v>
      </c>
      <c r="O27" s="77">
        <v>0</v>
      </c>
      <c r="P27" s="77">
        <v>0</v>
      </c>
      <c r="Q27" s="77">
        <v>0</v>
      </c>
      <c r="R27" s="77">
        <v>0</v>
      </c>
      <c r="S27" s="77">
        <v>111745</v>
      </c>
      <c r="T27" s="77">
        <v>0</v>
      </c>
      <c r="U27" s="78">
        <f t="shared" si="4"/>
        <v>-1</v>
      </c>
      <c r="V27" s="77">
        <v>0</v>
      </c>
      <c r="W27" s="78">
        <f t="shared" si="3"/>
        <v>-1</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232000000</v>
      </c>
      <c r="I29" s="80">
        <f t="shared" ref="I29:W29" si="5">SUM(I10:I28)</f>
        <v>1447200</v>
      </c>
      <c r="J29" s="80">
        <f t="shared" si="5"/>
        <v>19337676</v>
      </c>
      <c r="K29" s="80">
        <f t="shared" si="5"/>
        <v>11072822</v>
      </c>
      <c r="L29" s="80">
        <f t="shared" si="5"/>
        <v>11072822</v>
      </c>
      <c r="M29" s="80">
        <f t="shared" si="5"/>
        <v>0</v>
      </c>
      <c r="N29" s="80">
        <f t="shared" si="5"/>
        <v>0</v>
      </c>
      <c r="O29" s="80">
        <f t="shared" si="5"/>
        <v>0</v>
      </c>
      <c r="P29" s="80">
        <f t="shared" si="5"/>
        <v>0</v>
      </c>
      <c r="Q29" s="80">
        <f t="shared" si="5"/>
        <v>0</v>
      </c>
      <c r="R29" s="80">
        <f t="shared" si="5"/>
        <v>0</v>
      </c>
      <c r="S29" s="80">
        <f t="shared" si="5"/>
        <v>101309042</v>
      </c>
      <c r="T29" s="80">
        <f t="shared" si="5"/>
        <v>-14506809</v>
      </c>
      <c r="U29" s="80">
        <f t="shared" si="5"/>
        <v>339587109</v>
      </c>
      <c r="V29" s="80">
        <f t="shared" si="5"/>
        <v>0</v>
      </c>
      <c r="W29" s="80">
        <f t="shared" si="5"/>
        <v>339587109</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1267200</v>
      </c>
      <c r="Q31" s="79">
        <f t="shared" si="6"/>
        <v>0</v>
      </c>
      <c r="R31" s="79">
        <f t="shared" si="6"/>
        <v>0</v>
      </c>
      <c r="S31" s="79">
        <f t="shared" si="6"/>
        <v>0</v>
      </c>
      <c r="T31" s="79">
        <f t="shared" si="6"/>
        <v>0</v>
      </c>
      <c r="U31" s="79">
        <f t="shared" si="6"/>
        <v>1267200</v>
      </c>
      <c r="V31" s="79">
        <f t="shared" si="6"/>
        <v>0</v>
      </c>
      <c r="W31" s="79">
        <f t="shared" si="6"/>
        <v>1267200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1267200</v>
      </c>
      <c r="Q32" s="79">
        <f t="shared" si="7"/>
        <v>0</v>
      </c>
      <c r="R32" s="79">
        <f t="shared" si="7"/>
        <v>0</v>
      </c>
      <c r="S32" s="79">
        <f t="shared" si="7"/>
        <v>0</v>
      </c>
      <c r="T32" s="79">
        <f t="shared" si="7"/>
        <v>-14506809</v>
      </c>
      <c r="U32" s="79">
        <f t="shared" si="7"/>
        <v>-13239609</v>
      </c>
      <c r="V32" s="79">
        <f t="shared" si="7"/>
        <v>0</v>
      </c>
      <c r="W32" s="79">
        <f t="shared" si="7"/>
        <v>-13239609</v>
      </c>
    </row>
    <row r="33" spans="1:23" ht="30.75" customHeight="1" x14ac:dyDescent="0.2">
      <c r="A33" s="322" t="s">
        <v>352</v>
      </c>
      <c r="B33" s="322"/>
      <c r="C33" s="322"/>
      <c r="D33" s="322"/>
      <c r="E33" s="322"/>
      <c r="F33" s="322"/>
      <c r="G33" s="10">
        <v>26</v>
      </c>
      <c r="H33" s="80">
        <f>SUM(H21:H28)</f>
        <v>0</v>
      </c>
      <c r="I33" s="80">
        <f t="shared" ref="I33:W33" si="8">SUM(I21:I28)</f>
        <v>1447200</v>
      </c>
      <c r="J33" s="80">
        <f t="shared" si="8"/>
        <v>0</v>
      </c>
      <c r="K33" s="80">
        <f t="shared" si="8"/>
        <v>-111746</v>
      </c>
      <c r="L33" s="80">
        <f t="shared" si="8"/>
        <v>-111746</v>
      </c>
      <c r="M33" s="80">
        <f t="shared" si="8"/>
        <v>0</v>
      </c>
      <c r="N33" s="80">
        <f t="shared" si="8"/>
        <v>0</v>
      </c>
      <c r="O33" s="80">
        <f t="shared" si="8"/>
        <v>0</v>
      </c>
      <c r="P33" s="80">
        <f t="shared" si="8"/>
        <v>0</v>
      </c>
      <c r="Q33" s="80">
        <f t="shared" si="8"/>
        <v>0</v>
      </c>
      <c r="R33" s="80">
        <f t="shared" si="8"/>
        <v>0</v>
      </c>
      <c r="S33" s="80">
        <f t="shared" si="8"/>
        <v>111745</v>
      </c>
      <c r="T33" s="80">
        <f t="shared" si="8"/>
        <v>0</v>
      </c>
      <c r="U33" s="80">
        <f t="shared" si="8"/>
        <v>1558945</v>
      </c>
      <c r="V33" s="80">
        <f t="shared" si="8"/>
        <v>0</v>
      </c>
      <c r="W33" s="80">
        <f t="shared" si="8"/>
        <v>1558945</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232000000</v>
      </c>
      <c r="I35" s="77">
        <v>1447200</v>
      </c>
      <c r="J35" s="77">
        <v>19337676</v>
      </c>
      <c r="K35" s="77">
        <v>11072822</v>
      </c>
      <c r="L35" s="77">
        <v>11072822</v>
      </c>
      <c r="M35" s="77">
        <v>0</v>
      </c>
      <c r="N35" s="77">
        <v>0</v>
      </c>
      <c r="O35" s="77">
        <v>0</v>
      </c>
      <c r="P35" s="77">
        <v>0</v>
      </c>
      <c r="Q35" s="77">
        <v>0</v>
      </c>
      <c r="R35" s="77">
        <v>0</v>
      </c>
      <c r="S35" s="77">
        <v>86802233</v>
      </c>
      <c r="T35" s="77">
        <v>0</v>
      </c>
      <c r="U35" s="78">
        <f t="shared" ref="U35:U37" si="9">H35+I35+J35+K35-L35+M35+N35+O35+P35+Q35+R35+S35+T35</f>
        <v>339587109</v>
      </c>
      <c r="V35" s="77">
        <v>0</v>
      </c>
      <c r="W35" s="78">
        <f t="shared" ref="W35:W37" si="10">U35+V35</f>
        <v>339587109</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232000000</v>
      </c>
      <c r="I38" s="79">
        <f t="shared" ref="I38:W38" si="11">I35+I36+I37</f>
        <v>1447200</v>
      </c>
      <c r="J38" s="79">
        <f t="shared" si="11"/>
        <v>19337676</v>
      </c>
      <c r="K38" s="79">
        <f t="shared" si="11"/>
        <v>11072822</v>
      </c>
      <c r="L38" s="79">
        <f t="shared" si="11"/>
        <v>11072822</v>
      </c>
      <c r="M38" s="79">
        <f t="shared" si="11"/>
        <v>0</v>
      </c>
      <c r="N38" s="79">
        <f t="shared" si="11"/>
        <v>0</v>
      </c>
      <c r="O38" s="79">
        <f t="shared" si="11"/>
        <v>0</v>
      </c>
      <c r="P38" s="79">
        <f t="shared" si="11"/>
        <v>0</v>
      </c>
      <c r="Q38" s="79">
        <f t="shared" si="11"/>
        <v>0</v>
      </c>
      <c r="R38" s="79">
        <f t="shared" si="11"/>
        <v>0</v>
      </c>
      <c r="S38" s="79">
        <f t="shared" si="11"/>
        <v>86802233</v>
      </c>
      <c r="T38" s="79">
        <f t="shared" si="11"/>
        <v>0</v>
      </c>
      <c r="U38" s="79">
        <f t="shared" si="11"/>
        <v>339587109</v>
      </c>
      <c r="V38" s="79">
        <f t="shared" si="11"/>
        <v>0</v>
      </c>
      <c r="W38" s="79">
        <f t="shared" si="11"/>
        <v>339587109</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-84360839</v>
      </c>
      <c r="U39" s="78">
        <f t="shared" ref="U39:U56" si="12">H39+I39+J39+K39-L39+M39+N39+O39+P39+Q39+R39+S39+T39</f>
        <v>-84360839</v>
      </c>
      <c r="V39" s="77">
        <v>0</v>
      </c>
      <c r="W39" s="78">
        <f t="shared" ref="W39:W56" si="13">U39+V39</f>
        <v>-84360839</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232000000</v>
      </c>
      <c r="I57" s="80">
        <f t="shared" ref="I57:W57" si="14">SUM(I38:I56)</f>
        <v>1447200</v>
      </c>
      <c r="J57" s="80">
        <f t="shared" si="14"/>
        <v>19337676</v>
      </c>
      <c r="K57" s="80">
        <f t="shared" si="14"/>
        <v>11072822</v>
      </c>
      <c r="L57" s="80">
        <f t="shared" si="14"/>
        <v>11072822</v>
      </c>
      <c r="M57" s="80">
        <f t="shared" si="14"/>
        <v>0</v>
      </c>
      <c r="N57" s="80">
        <f t="shared" si="14"/>
        <v>0</v>
      </c>
      <c r="O57" s="80">
        <f t="shared" si="14"/>
        <v>0</v>
      </c>
      <c r="P57" s="80">
        <f t="shared" si="14"/>
        <v>0</v>
      </c>
      <c r="Q57" s="80">
        <f t="shared" si="14"/>
        <v>0</v>
      </c>
      <c r="R57" s="80">
        <f t="shared" si="14"/>
        <v>0</v>
      </c>
      <c r="S57" s="80">
        <f t="shared" si="14"/>
        <v>86802233</v>
      </c>
      <c r="T57" s="80">
        <f t="shared" si="14"/>
        <v>-84360839</v>
      </c>
      <c r="U57" s="80">
        <f t="shared" si="14"/>
        <v>255226270</v>
      </c>
      <c r="V57" s="80">
        <f t="shared" si="14"/>
        <v>0</v>
      </c>
      <c r="W57" s="80">
        <f t="shared" si="14"/>
        <v>255226270</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-84360839</v>
      </c>
      <c r="U60" s="79">
        <f t="shared" si="16"/>
        <v>-84360839</v>
      </c>
      <c r="V60" s="79">
        <f t="shared" si="16"/>
        <v>0</v>
      </c>
      <c r="W60" s="79">
        <f t="shared" si="16"/>
        <v>-84360839</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4:M28">
    <cfRule type="cellIs" dxfId="1" priority="2" stopIfTrue="1" operator="notEqual">
      <formula>ROUND(H24,0)</formula>
    </cfRule>
  </conditionalFormatting>
  <conditionalFormatting sqref="H49:I49">
    <cfRule type="cellIs" dxfId="0" priority="1" stopIfTrue="1" operator="notEqual">
      <formula>ROUND(H49,0)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7" sqref="B37"/>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d8745bc5-821e-4205-946a-621c2da728c8"/>
    <ds:schemaRef ds:uri="http://schemas.microsoft.com/office/infopath/2007/PartnerControls"/>
    <ds:schemaRef ds:uri="http://purl.org/dc/dcmitype/"/>
    <ds:schemaRef ds:uri="http://purl.org/dc/terms/"/>
    <ds:schemaRef ds:uri="http://schemas.openxmlformats.org/package/2006/metadata/core-properties"/>
    <ds:schemaRef ds:uri="22baa3bd-a2fa-4ea9-9ebb-3a9c6a55952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Vanesa</cp:lastModifiedBy>
  <cp:lastPrinted>2021-04-28T12:11:56Z</cp:lastPrinted>
  <dcterms:created xsi:type="dcterms:W3CDTF">2008-10-17T11:51:54Z</dcterms:created>
  <dcterms:modified xsi:type="dcterms:W3CDTF">2021-04-28T12:11:59Z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