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1\2Q\"/>
    </mc:Choice>
  </mc:AlternateContent>
  <xr:revisionPtr revIDLastSave="0" documentId="13_ncr:1_{E25FF177-08C1-49D2-BAF8-ACF72ECF68C4}" xr6:coauthVersionLast="47" xr6:coauthVersionMax="47" xr10:uidLastSave="{00000000-0000-0000-0000-000000000000}"/>
  <bookViews>
    <workbookView xWindow="-120" yWindow="-120" windowWidth="29040" windowHeight="159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Print_Area" localSheetId="1">Bilanca!$A$1:$I$134</definedName>
    <definedName name="Print_Area" localSheetId="4">NT_D!$A$1:$I$53</definedName>
    <definedName name="Print_Area" localSheetId="3">NT_I!$A$1:$I$59</definedName>
    <definedName name="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20" l="1"/>
  <c r="I49" i="20" l="1"/>
  <c r="K92" i="26"/>
  <c r="K52" i="26"/>
  <c r="J52" i="26"/>
  <c r="K51" i="26"/>
  <c r="J51" i="26"/>
  <c r="I112"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K14" i="26"/>
  <c r="K61" i="26" s="1"/>
  <c r="I14" i="26"/>
  <c r="I61" i="26" s="1"/>
  <c r="K60" i="26"/>
  <c r="J60" i="26"/>
  <c r="J14" i="26"/>
  <c r="J61" i="26" s="1"/>
  <c r="H60" i="26"/>
  <c r="H14" i="26"/>
  <c r="H61" i="26" s="1"/>
  <c r="I21" i="21"/>
  <c r="H36" i="21"/>
  <c r="I36" i="21"/>
  <c r="H49" i="21"/>
  <c r="I49" i="21"/>
  <c r="K64" i="26" l="1"/>
  <c r="I63" i="26"/>
  <c r="I62" i="26"/>
  <c r="I66" i="26" s="1"/>
  <c r="I64" i="26"/>
  <c r="H62" i="26"/>
  <c r="H68" i="26" s="1"/>
  <c r="H63" i="26"/>
  <c r="J63" i="26"/>
  <c r="K62" i="26"/>
  <c r="K68" i="26" s="1"/>
  <c r="K63" i="26"/>
  <c r="J62" i="26"/>
  <c r="J66" i="26" s="1"/>
  <c r="J64" i="26"/>
  <c r="H64" i="26"/>
  <c r="I51" i="21"/>
  <c r="I53" i="21" s="1"/>
  <c r="H51" i="21"/>
  <c r="H53" i="21" s="1"/>
  <c r="H66" i="26" l="1"/>
  <c r="H67" i="26"/>
  <c r="I67" i="26"/>
  <c r="I68" i="26"/>
  <c r="K66" i="26"/>
  <c r="K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<sst xmlns="http://schemas.openxmlformats.org/spreadsheetml/2006/main" count="537" uniqueCount="470">
  <si>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</si>
  <si>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</si>
  <si>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</si>
  <si>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</si>
  <si>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</si>
  <si>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</si>
  <si>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</si>
  <si>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</si>
  <si>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</si>
  <si>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</si>
  <si>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</si>
  <si>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</si>
  <si>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</si>
  <si>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</si>
  <si>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</si>
  <si>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</si>
  <si>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</si>
  <si>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</si>
  <si>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</si>
  <si>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</si>
  <si>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</si>
  <si>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</si>
  <si>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</si>
  <si>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</si>
  <si>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</si>
  <si>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</si>
  <si>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</si>
  <si>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</si>
  <si>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</si>
  <si>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</si>
  <si>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</si>
  <si>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</si>
  <si>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</si>
  <si>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</si>
  <si>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</si>
  <si>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</si>
  <si>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</si>
  <si>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</si>
  <si>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</si>
  <si>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</si>
  <si>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</si>
  <si>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</si>
  <si>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</si>
  <si>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</si>
  <si>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</si>
  <si>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</si>
  <si>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</si>
  <si>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</si>
  <si>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</si>
  <si>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</si>
  <si>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</si>
  <si>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</si>
  <si>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</si>
  <si>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</si>
  <si>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</si>
  <si>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</si>
  <si>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</si>
  <si>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</si>
  <si>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</si>
  <si>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</si>
  <si>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</si>
  <si>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</si>
  <si>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</si>
  <si>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</si>
  <si>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</si>
  <si>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</si>
  <si>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</si>
  <si>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</si>
  <si>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</si>
  <si>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</si>
  <si>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</si>
  <si>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</si>
  <si>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</si>
  <si>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</si>
  <si>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</si>
  <si>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</si>
  <si>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</si>
  <si>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</si>
  <si>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</si>
  <si>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</si>
  <si>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</si>
  <si>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</si>
  <si>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</si>
  <si>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</si>
  <si>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</si>
  <si>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</si>
  <si>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</si>
  <si>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</si>
  <si>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</si>
  <si>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</si>
  <si>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</si>
  <si>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</si>
  <si>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</si>
  <si>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</si>
  <si>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</si>
  <si>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</si>
  <si>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</si>
  <si>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</si>
  <si>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</si>
  <si>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</si>
  <si>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</si>
  <si>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</si>
  <si>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</si>
  <si>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</si>
  <si>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</si>
  <si>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</si>
  <si>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</si>
  <si>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</si>
  <si>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</si>
  <si>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</si>
  <si>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</si>
  <si>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</si>
  <si>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</si>
  <si>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</si>
  <si>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</si>
  <si>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</si>
  <si>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</si>
  <si>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</si>
  <si>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</si>
  <si>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</si>
  <si>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</si>
  <si>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</si>
  <si>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</si>
  <si>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</si>
  <si>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</si>
  <si>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</si>
  <si>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</si>
  <si>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</si>
  <si>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</si>
  <si>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</si>
  <si>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</si>
  <si>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</si>
  <si>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</si>
  <si>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</si>
  <si>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</si>
  <si>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</si>
  <si>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</si>
  <si>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</si>
  <si>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</si>
  <si>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</si>
  <si>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</si>
  <si>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</si>
  <si>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</si>
  <si>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</si>
  <si>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</si>
  <si>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</si>
  <si>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</si>
  <si>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</si>
  <si>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</si>
  <si>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</si>
  <si>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</si>
  <si>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</si>
  <si>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</si>
  <si>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</si>
  <si>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</si>
  <si>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</si>
  <si>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</si>
  <si>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</si>
  <si>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</si>
  <si>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</si>
  <si>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</si>
  <si>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</si>
  <si>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</si>
  <si>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</si>
  <si>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</si>
  <si>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</si>
  <si>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</si>
  <si>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</si>
  <si>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</si>
  <si>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</si>
  <si>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</si>
  <si>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</si>
  <si>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</si>
  <si>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</si>
  <si>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</si>
  <si>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</si>
  <si>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</si>
  <si>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</si>
  <si>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</si>
  <si>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</si>
  <si>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</si>
  <si>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</si>
  <si>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</si>
  <si>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</si>
  <si>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</si>
  <si>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</si>
  <si>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</si>
  <si>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</si>
  <si>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</si>
  <si>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</si>
  <si>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</si>
  <si>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</si>
  <si>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</si>
  <si>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</si>
  <si>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</si>
  <si>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</si>
  <si>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</si>
  <si>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</si>
  <si>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</si>
  <si>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</si>
  <si>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</si>
  <si>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</si>
  <si>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</si>
  <si>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</si>
  <si>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</si>
  <si>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</si>
  <si>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</si>
  <si>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</si>
  <si>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</si>
  <si>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</si>
  <si>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</si>
  <si>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</si>
  <si>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</si>
  <si>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</si>
  <si>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</si>
  <si>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</si>
  <si>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</si>
  <si>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</si>
  <si>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</si>
  <si>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</si>
  <si>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</si>
  <si>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</si>
  <si>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</si>
  <si>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</si>
  <si>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</si>
  <si>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</si>
  <si>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</si>
  <si>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</si>
  <si>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</si>
  <si>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</si>
  <si>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</si>
  <si>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</si>
  <si>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</si>
  <si>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</si>
  <si>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</si>
  <si>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</si>
  <si>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</si>
  <si>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</si>
  <si>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</si>
  <si>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</si>
  <si>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</si>
  <si>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</si>
  <si>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</si>
  <si>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</si>
  <si>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</si>
  <si>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</si>
  <si>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</si>
  <si>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</si>
  <si>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</si>
  <si>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</si>
  <si>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</si>
  <si>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</si>
  <si>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</si>
  <si>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</si>
  <si>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</si>
  <si>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</si>
  <si>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</si>
  <si>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</si>
  <si>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</si>
  <si>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</si>
  <si>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</si>
  <si>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</si>
  <si>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</si>
  <si>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</si>
  <si>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</si>
  <si>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</si>
  <si>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</si>
  <si>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</si>
  <si>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</si>
  <si>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</si>
  <si>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</si>
  <si>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</si>
  <si>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</si>
  <si>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</si>
  <si>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</si>
  <si>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</si>
  <si>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</si>
  <si>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</si>
  <si>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</si>
  <si>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</si>
  <si>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</si>
  <si>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</si>
  <si>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</si>
  <si>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</si>
  <si>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</si>
  <si>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</si>
  <si>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</si>
  <si>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</si>
  <si>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</si>
  <si>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</si>
  <si>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</si>
  <si>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</si>
  <si>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</si>
  <si>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</si>
  <si>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</si>
  <si>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</si>
  <si>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</si>
  <si>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</si>
  <si>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</si>
  <si>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</si>
  <si>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</si>
  <si>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</si>
  <si>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</si>
  <si>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</si>
  <si>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</si>
  <si>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</si>
  <si>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</si>
  <si>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</si>
  <si>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</si>
  <si>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</si>
  <si>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</si>
  <si>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</si>
  <si>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</si>
  <si>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</si>
  <si>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</si>
  <si>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</si>
  <si>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</si>
  <si>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</si>
  <si>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</si>
  <si>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</si>
  <si>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</si>
  <si>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</si>
  <si>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</si>
  <si>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</si>
  <si>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</si>
  <si>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</si>
  <si>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</si>
  <si>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</si>
  <si>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</si>
  <si>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</si>
  <si>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</si>
  <si>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</si>
  <si>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</si>
  <si>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</si>
  <si>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</si>
  <si>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</si>
  <si>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</si>
  <si>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</si>
  <si>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</si>
  <si>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</si>
  <si>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</si>
  <si>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</si>
  <si>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</si>
  <si>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</si>
  <si>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</si>
  <si>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</si>
  <si>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</si>
  <si>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</si>
  <si>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</si>
  <si>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</si>
  <si>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</si>
  <si>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</si>
  <si>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</si>
  <si>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</si>
  <si>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</si>
  <si>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</si>
  <si>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</si>
  <si>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</si>
  <si>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</si>
  <si>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</si>
  <si>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</si>
  <si>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</si>
  <si>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</si>
  <si>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</si>
  <si>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</si>
  <si>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</si>
  <si>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</si>
  <si>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</si>
  <si>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</si>
  <si>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</si>
  <si>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</si>
  <si>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</si>
  <si>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</si>
  <si>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</si>
  <si>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</si>
  <si>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</si>
  <si>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</si>
  <si>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</si>
  <si>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</si>
  <si>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</si>
  <si>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</si>
  <si>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</si>
  <si>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</si>
  <si>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</si>
  <si>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</si>
  <si>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</si>
  <si>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</si>
  <si>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</si>
  <si>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</si>
  <si>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</si>
  <si>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</si>
  <si>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</si>
  <si>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</si>
  <si>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</si>
  <si>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</si>
  <si>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</si>
  <si>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</si>
  <si>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</si>
  <si>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</si>
  <si>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</si>
  <si>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</si>
  <si>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</si>
  <si>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</si>
  <si>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</si>
  <si>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</si>
  <si>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</si>
  <si>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</si>
  <si>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</si>
  <si>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</si>
  <si>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</si>
  <si>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</si>
  <si>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</si>
  <si>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</si>
  <si>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</si>
  <si>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</si>
  <si>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</si>
  <si>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</si>
  <si>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</si>
  <si>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</si>
  <si>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</si>
  <si>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</si>
  <si>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</si>
  <si>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</si>
  <si>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</si>
  <si>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</si>
  <si>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</si>
  <si>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</si>
  <si>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</si>
  <si>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</si>
  <si>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</si>
  <si>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</si>
  <si>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</si>
  <si>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</si>
  <si>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</si>
  <si>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</si>
  <si>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</si>
  <si>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</si>
  <si>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</si>
  <si>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</si>
  <si>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</si>
  <si>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</si>
  <si>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</si>
  <si>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</si>
  <si>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</si>
  <si>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</si>
  <si>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</si>
  <si>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</si>
  <si>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</si>
  <si>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</si>
  <si>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TERRA FIRMA d.d.</t>
  </si>
  <si>
    <t>1.1.2021.</t>
  </si>
  <si>
    <t>01924797</t>
  </si>
  <si>
    <t>HR</t>
  </si>
  <si>
    <t>040211518</t>
  </si>
  <si>
    <t>22198253360</t>
  </si>
  <si>
    <t>74780000O06HVTU7F674</t>
  </si>
  <si>
    <t>3709</t>
  </si>
  <si>
    <t>TERRA FIRMA d.d.</t>
  </si>
  <si>
    <t>Zagreb</t>
  </si>
  <si>
    <t>Budmanijeva 3</t>
  </si>
  <si>
    <t>info@terrafirma.hr</t>
  </si>
  <si>
    <t>www.terrafirma.hr</t>
  </si>
  <si>
    <t>Klijent d.o.o.</t>
  </si>
  <si>
    <t>Braovac Katarina</t>
  </si>
  <si>
    <t>01/8885-199</t>
  </si>
  <si>
    <t>racunovodstvo@klijent.hr</t>
  </si>
  <si>
    <t>stanje na dan 30.06.2021.</t>
  </si>
  <si>
    <t>u razdoblju 1.1.2021. do 30.6.2021.</t>
  </si>
  <si>
    <r>
      <t>BILJEŠKE UZ FINANCIJSKE IZVJEŠTAJE - TFI
(koji se sastavljaju za polugodišnja razdoblja)
Naziv izdavatelja:   TERRA FIRMA d.d.                                                                                                                                                                                                                                                                                                                                 Sjedište: Budmanijeva 3, Zagreb 
OIB:  22198253360
Izvještajno razdoblje: 1.1.2021. - 30.6.2021.
Pristup financijskim izvještajima Izadavatelja dostupan je na stranicama: www.terrafirma.hr i www.zse.hr
2. Financijski izvještaj za razdoblje od 1.1.2021. do 30.6.2021. godine sastavljeni su uz primjenu Međunarodnih standarda financijskog izvještavanja, daju cjelovit i istinit prikaz imovine i obveza, računa dobiti i gubitla, financijskog položaja i poslovanja društva Terra Firma d.d. i društva uključenih u konsolidaciju kao cjeline.
3. Terra Firma d.d. nema financijskih obveza, jamstava ili nepredviđenih izdataka koji nisu uključeni u bilancu.
4. 5. PRIHODI OD PRODAJE                                                                                                                                                                                                                                         	                                                          30.6.2020.	         30.6.2021.
Dobit od prodaje nekretnina	                      211.805	              3.830.782
Prihod od zakupa ulaganja u nekretnine    322.175              340.945
	                                                           533.980           4.171.727                     
5. Društvo nema dugovanja koja dospijevaju nakon više od pet godina
6. Prosječan broj zaposlenih tijekom tekućeg razdoblja: 4
7. Društvo u tekućem razdoblju nije kapitaliziralo trošak plaća.
8. U bilanci nisu priznata rezerviranja za odgođeni porez.</t>
    </r>
    <r>
      <rPr>
        <sz val="10"/>
        <color rgb="FFFF0000"/>
        <rFont val="Arial"/>
        <family val="2"/>
        <charset val="238"/>
      </rPr>
      <t xml:space="preserve">
</t>
    </r>
    <r>
      <rPr>
        <sz val="10"/>
        <rFont val="Arial"/>
        <family val="2"/>
        <charset val="238"/>
      </rPr>
      <t xml:space="preserve">
9. Ovisna društva: Rakalj d.o.o.           - 100% udjela u vlasništvu
                                        Terra Tison d.o.o. - 100% udjela u vlasništvu
                                        Falarica d.o.o.        - 50% udjela u vlasništvu  
                                        Terra West d.o.o. - 50% udjela u vlasništvu 
10. Nije bilo upisa dionica niti udjela tijekom poslovne godine u okviru odobrenog kapitala.
11. Društvo nema potvrda o sudjelovanju, konvertibilnih zadužnica, jamstava, opcija ili sličnih vrijednosnica ili prava.
12. Društvo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Društvo nema materijalnih aranžmana koji nisu uključeni u financijske izvještaje.
17. Nije bilo značajnijih događaja koji su nastupili nakon datuma bilance.
</t>
    </r>
  </si>
  <si>
    <t>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</si>
</sst>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H4" sqref="H4:I4"/>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t="s">
        <v>450</v>
      </c>
      <c r="F4" s="139"/>
      <c r="G4" s="53" t="s">
        <v>0</v>
      </c>
      <c r="H4" s="138" t="s">
        <v>469</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451</v>
      </c>
      <c r="D11" s="146"/>
      <c r="E11" s="67"/>
      <c r="F11" s="154" t="s">
        <v>334</v>
      </c>
      <c r="G11" s="144"/>
      <c r="H11" s="155" t="s">
        <v>452</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453</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454</v>
      </c>
      <c r="D15" s="146"/>
      <c r="E15" s="163"/>
      <c r="F15" s="164"/>
      <c r="G15" s="73" t="s">
        <v>335</v>
      </c>
      <c r="H15" s="155" t="s">
        <v>455</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456</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457</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10000</v>
      </c>
      <c r="D21" s="156"/>
      <c r="E21" s="149"/>
      <c r="F21" s="149"/>
      <c r="G21" s="160" t="s">
        <v>458</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459</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460</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461</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4</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338</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t="s">
        <v>343</v>
      </c>
      <c r="D50" s="156"/>
      <c r="E50" s="181" t="s">
        <v>345</v>
      </c>
      <c r="F50" s="182"/>
      <c r="G50" s="160" t="s">
        <v>462</v>
      </c>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463</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464</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465</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80" zoomScaleNormal="100" zoomScaleSheetLayoutView="80" workbookViewId="0">
      <selection activeCell="I70" sqref="I7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466</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449</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22831327</v>
      </c>
      <c r="I9" s="23">
        <f>I10+I17+I27+I38+I43</f>
        <v>22740418</v>
      </c>
    </row>
    <row r="10" spans="1:9" ht="12.75" customHeight="1" x14ac:dyDescent="0.2">
      <c r="A10" s="190" t="s">
        <v>5</v>
      </c>
      <c r="B10" s="190"/>
      <c r="C10" s="190"/>
      <c r="D10" s="190"/>
      <c r="E10" s="190"/>
      <c r="F10" s="190"/>
      <c r="G10" s="15">
        <v>3</v>
      </c>
      <c r="H10" s="23">
        <f>H11+H12+H13+H14+H15+H16</f>
        <v>5000</v>
      </c>
      <c r="I10" s="23">
        <f>I11+I12+I13+I14+I15+I16</f>
        <v>2500</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5000</v>
      </c>
      <c r="I12" s="22">
        <v>2500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16351973</v>
      </c>
      <c r="I17" s="23">
        <f>I18+I19+I20+I21+I22+I23+I24+I25+I26</f>
        <v>16225323</v>
      </c>
    </row>
    <row r="18" spans="1:9" ht="12.75" customHeight="1" x14ac:dyDescent="0.2">
      <c r="A18" s="189" t="s">
        <v>13</v>
      </c>
      <c r="B18" s="189"/>
      <c r="C18" s="189"/>
      <c r="D18" s="189"/>
      <c r="E18" s="189"/>
      <c r="F18" s="189"/>
      <c r="G18" s="14">
        <v>11</v>
      </c>
      <c r="H18" s="22">
        <v>0</v>
      </c>
      <c r="I18" s="22">
        <v>0</v>
      </c>
    </row>
    <row r="19" spans="1:9" ht="12.75" customHeight="1" x14ac:dyDescent="0.2">
      <c r="A19" s="189" t="s">
        <v>14</v>
      </c>
      <c r="B19" s="189"/>
      <c r="C19" s="189"/>
      <c r="D19" s="189"/>
      <c r="E19" s="189"/>
      <c r="F19" s="189"/>
      <c r="G19" s="14">
        <v>12</v>
      </c>
      <c r="H19" s="22">
        <v>0</v>
      </c>
      <c r="I19" s="22">
        <v>0</v>
      </c>
    </row>
    <row r="20" spans="1:9" ht="12.75" customHeight="1" x14ac:dyDescent="0.2">
      <c r="A20" s="189" t="s">
        <v>15</v>
      </c>
      <c r="B20" s="189"/>
      <c r="C20" s="189"/>
      <c r="D20" s="189"/>
      <c r="E20" s="189"/>
      <c r="F20" s="189"/>
      <c r="G20" s="14">
        <v>13</v>
      </c>
      <c r="H20" s="22">
        <v>12745</v>
      </c>
      <c r="I20" s="22">
        <v>59662</v>
      </c>
    </row>
    <row r="21" spans="1:9" ht="12.75" customHeight="1" x14ac:dyDescent="0.2">
      <c r="A21" s="189" t="s">
        <v>16</v>
      </c>
      <c r="B21" s="189"/>
      <c r="C21" s="189"/>
      <c r="D21" s="189"/>
      <c r="E21" s="189"/>
      <c r="F21" s="189"/>
      <c r="G21" s="14">
        <v>14</v>
      </c>
      <c r="H21" s="22">
        <v>90225</v>
      </c>
      <c r="I21" s="22">
        <v>81202</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16249003</v>
      </c>
      <c r="I26" s="22">
        <v>16084459</v>
      </c>
    </row>
    <row r="27" spans="1:9" ht="12.75" customHeight="1" x14ac:dyDescent="0.2">
      <c r="A27" s="190" t="s">
        <v>22</v>
      </c>
      <c r="B27" s="190"/>
      <c r="C27" s="190"/>
      <c r="D27" s="190"/>
      <c r="E27" s="190"/>
      <c r="F27" s="190"/>
      <c r="G27" s="15">
        <v>20</v>
      </c>
      <c r="H27" s="23">
        <f>SUM(H28:H37)</f>
        <v>6474354</v>
      </c>
      <c r="I27" s="23">
        <f>SUM(I28:I37)</f>
        <v>6512595</v>
      </c>
    </row>
    <row r="28" spans="1:9" ht="12.75" customHeight="1" x14ac:dyDescent="0.2">
      <c r="A28" s="189" t="s">
        <v>23</v>
      </c>
      <c r="B28" s="189"/>
      <c r="C28" s="189"/>
      <c r="D28" s="189"/>
      <c r="E28" s="189"/>
      <c r="F28" s="189"/>
      <c r="G28" s="14">
        <v>21</v>
      </c>
      <c r="H28" s="22">
        <v>6474354</v>
      </c>
      <c r="I28" s="22">
        <v>6512595</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4460737</v>
      </c>
      <c r="I44" s="23">
        <f>I45+I53+I60+I70</f>
        <v>6253599</v>
      </c>
    </row>
    <row r="45" spans="1:9" ht="12.75" customHeight="1" x14ac:dyDescent="0.2">
      <c r="A45" s="190" t="s">
        <v>39</v>
      </c>
      <c r="B45" s="190"/>
      <c r="C45" s="190"/>
      <c r="D45" s="190"/>
      <c r="E45" s="190"/>
      <c r="F45" s="190"/>
      <c r="G45" s="15">
        <v>38</v>
      </c>
      <c r="H45" s="23">
        <f>SUM(H46:H52)</f>
        <v>0</v>
      </c>
      <c r="I45" s="23">
        <f>SUM(I46:I52)</f>
        <v>0</v>
      </c>
    </row>
    <row r="46" spans="1:9" ht="12.75" customHeight="1" x14ac:dyDescent="0.2">
      <c r="A46" s="189" t="s">
        <v>40</v>
      </c>
      <c r="B46" s="189"/>
      <c r="C46" s="189"/>
      <c r="D46" s="189"/>
      <c r="E46" s="189"/>
      <c r="F46" s="189"/>
      <c r="G46" s="14">
        <v>39</v>
      </c>
      <c r="H46" s="22">
        <v>0</v>
      </c>
      <c r="I46" s="22">
        <v>0</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290564</v>
      </c>
      <c r="I53" s="23">
        <f>SUM(I54:I59)</f>
        <v>296747</v>
      </c>
    </row>
    <row r="54" spans="1:9" ht="12.75" customHeight="1" x14ac:dyDescent="0.2">
      <c r="A54" s="189" t="s">
        <v>48</v>
      </c>
      <c r="B54" s="189"/>
      <c r="C54" s="189"/>
      <c r="D54" s="189"/>
      <c r="E54" s="189"/>
      <c r="F54" s="189"/>
      <c r="G54" s="14">
        <v>47</v>
      </c>
      <c r="H54" s="22">
        <v>154540</v>
      </c>
      <c r="I54" s="22">
        <v>173566</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117411</v>
      </c>
      <c r="I56" s="22">
        <v>117437</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5179</v>
      </c>
      <c r="I58" s="22">
        <v>2286</v>
      </c>
    </row>
    <row r="59" spans="1:9" ht="12.75" customHeight="1" x14ac:dyDescent="0.2">
      <c r="A59" s="189" t="s">
        <v>53</v>
      </c>
      <c r="B59" s="189"/>
      <c r="C59" s="189"/>
      <c r="D59" s="189"/>
      <c r="E59" s="189"/>
      <c r="F59" s="189"/>
      <c r="G59" s="14">
        <v>52</v>
      </c>
      <c r="H59" s="22">
        <v>13434</v>
      </c>
      <c r="I59" s="22">
        <v>3458</v>
      </c>
    </row>
    <row r="60" spans="1:9" ht="12.75" customHeight="1" x14ac:dyDescent="0.2">
      <c r="A60" s="190" t="s">
        <v>54</v>
      </c>
      <c r="B60" s="190"/>
      <c r="C60" s="190"/>
      <c r="D60" s="190"/>
      <c r="E60" s="190"/>
      <c r="F60" s="190"/>
      <c r="G60" s="15">
        <v>53</v>
      </c>
      <c r="H60" s="23">
        <f>SUM(H61:H69)</f>
        <v>3154419</v>
      </c>
      <c r="I60" s="23">
        <f>SUM(I61:I69)</f>
        <v>5674572</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1428478</v>
      </c>
      <c r="I63" s="22">
        <v>2005878</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50416</v>
      </c>
      <c r="I68" s="22">
        <v>12050</v>
      </c>
    </row>
    <row r="69" spans="1:9" ht="12.75" customHeight="1" x14ac:dyDescent="0.2">
      <c r="A69" s="189" t="s">
        <v>56</v>
      </c>
      <c r="B69" s="189"/>
      <c r="C69" s="189"/>
      <c r="D69" s="189"/>
      <c r="E69" s="189"/>
      <c r="F69" s="189"/>
      <c r="G69" s="14">
        <v>62</v>
      </c>
      <c r="H69" s="22">
        <v>1675525</v>
      </c>
      <c r="I69" s="22">
        <v>3656644</v>
      </c>
    </row>
    <row r="70" spans="1:9" ht="12.75" customHeight="1" x14ac:dyDescent="0.2">
      <c r="A70" s="189" t="s">
        <v>57</v>
      </c>
      <c r="B70" s="189"/>
      <c r="C70" s="189"/>
      <c r="D70" s="189"/>
      <c r="E70" s="189"/>
      <c r="F70" s="189"/>
      <c r="G70" s="14">
        <v>63</v>
      </c>
      <c r="H70" s="22">
        <v>1015754</v>
      </c>
      <c r="I70" s="22">
        <v>282280</v>
      </c>
    </row>
    <row r="71" spans="1:9" ht="12.75" customHeight="1" x14ac:dyDescent="0.2">
      <c r="A71" s="206" t="s">
        <v>58</v>
      </c>
      <c r="B71" s="206"/>
      <c r="C71" s="206"/>
      <c r="D71" s="206"/>
      <c r="E71" s="206"/>
      <c r="F71" s="206"/>
      <c r="G71" s="14">
        <v>64</v>
      </c>
      <c r="H71" s="22">
        <v>1299</v>
      </c>
      <c r="I71" s="22">
        <v>649</v>
      </c>
    </row>
    <row r="72" spans="1:9" ht="12.75" customHeight="1" x14ac:dyDescent="0.2">
      <c r="A72" s="191" t="s">
        <v>305</v>
      </c>
      <c r="B72" s="191"/>
      <c r="C72" s="191"/>
      <c r="D72" s="191"/>
      <c r="E72" s="191"/>
      <c r="F72" s="191"/>
      <c r="G72" s="15">
        <v>65</v>
      </c>
      <c r="H72" s="23">
        <f>H8+H9+H44+H71</f>
        <v>27293363</v>
      </c>
      <c r="I72" s="23">
        <f>I8+I9+I44+I71</f>
        <v>28994666</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20565661</v>
      </c>
      <c r="I75" s="102">
        <f>I76+I77+I78+I84+I85+I91+I94+I97</f>
        <v>21196076</v>
      </c>
    </row>
    <row r="76" spans="1:9" ht="12.75" customHeight="1" x14ac:dyDescent="0.2">
      <c r="A76" s="189" t="s">
        <v>61</v>
      </c>
      <c r="B76" s="189"/>
      <c r="C76" s="189"/>
      <c r="D76" s="189"/>
      <c r="E76" s="189"/>
      <c r="F76" s="189"/>
      <c r="G76" s="14">
        <v>68</v>
      </c>
      <c r="H76" s="22">
        <v>3600000</v>
      </c>
      <c r="I76" s="22">
        <v>3600000</v>
      </c>
    </row>
    <row r="77" spans="1:9" ht="12.75" customHeight="1" x14ac:dyDescent="0.2">
      <c r="A77" s="189" t="s">
        <v>62</v>
      </c>
      <c r="B77" s="189"/>
      <c r="C77" s="189"/>
      <c r="D77" s="189"/>
      <c r="E77" s="189"/>
      <c r="F77" s="189"/>
      <c r="G77" s="14">
        <v>69</v>
      </c>
      <c r="H77" s="22">
        <v>21363005</v>
      </c>
      <c r="I77" s="22">
        <v>21363005</v>
      </c>
    </row>
    <row r="78" spans="1:9" ht="12.75" customHeight="1" x14ac:dyDescent="0.2">
      <c r="A78" s="190" t="s">
        <v>63</v>
      </c>
      <c r="B78" s="190"/>
      <c r="C78" s="190"/>
      <c r="D78" s="190"/>
      <c r="E78" s="190"/>
      <c r="F78" s="190"/>
      <c r="G78" s="15">
        <v>70</v>
      </c>
      <c r="H78" s="102">
        <f>SUM(H79:H83)</f>
        <v>180000</v>
      </c>
      <c r="I78" s="102">
        <f>SUM(I79:I83)</f>
        <v>180000</v>
      </c>
    </row>
    <row r="79" spans="1:9" ht="12.75" customHeight="1" x14ac:dyDescent="0.2">
      <c r="A79" s="189" t="s">
        <v>64</v>
      </c>
      <c r="B79" s="189"/>
      <c r="C79" s="189"/>
      <c r="D79" s="189"/>
      <c r="E79" s="189"/>
      <c r="F79" s="189"/>
      <c r="G79" s="14">
        <v>71</v>
      </c>
      <c r="H79" s="22">
        <v>180000</v>
      </c>
      <c r="I79" s="22">
        <v>180000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-4289681</v>
      </c>
      <c r="I84" s="96">
        <v>-4251440</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-1120948</v>
      </c>
      <c r="I91" s="23">
        <f>I92-I93</f>
        <v>-287663</v>
      </c>
    </row>
    <row r="92" spans="1:9" ht="12.75" customHeight="1" x14ac:dyDescent="0.2">
      <c r="A92" s="189" t="s">
        <v>72</v>
      </c>
      <c r="B92" s="189"/>
      <c r="C92" s="189"/>
      <c r="D92" s="189"/>
      <c r="E92" s="189"/>
      <c r="F92" s="189"/>
      <c r="G92" s="14">
        <v>84</v>
      </c>
      <c r="H92" s="22">
        <v>0</v>
      </c>
      <c r="I92" s="22">
        <v>833285</v>
      </c>
    </row>
    <row r="93" spans="1:9" ht="12.75" customHeight="1" x14ac:dyDescent="0.2">
      <c r="A93" s="189" t="s">
        <v>73</v>
      </c>
      <c r="B93" s="189"/>
      <c r="C93" s="189"/>
      <c r="D93" s="189"/>
      <c r="E93" s="189"/>
      <c r="F93" s="189"/>
      <c r="G93" s="14">
        <v>85</v>
      </c>
      <c r="H93" s="22">
        <v>1120948</v>
      </c>
      <c r="I93" s="22">
        <v>1120948</v>
      </c>
    </row>
    <row r="94" spans="1:9" ht="12.75" customHeight="1" x14ac:dyDescent="0.2">
      <c r="A94" s="190" t="s">
        <v>354</v>
      </c>
      <c r="B94" s="190"/>
      <c r="C94" s="190"/>
      <c r="D94" s="190"/>
      <c r="E94" s="190"/>
      <c r="F94" s="190"/>
      <c r="G94" s="15">
        <v>86</v>
      </c>
      <c r="H94" s="23">
        <f>H95-H96</f>
        <v>833285</v>
      </c>
      <c r="I94" s="23">
        <f>I95-I96</f>
        <v>592174</v>
      </c>
    </row>
    <row r="95" spans="1:9" ht="12.75" customHeight="1" x14ac:dyDescent="0.2">
      <c r="A95" s="189" t="s">
        <v>74</v>
      </c>
      <c r="B95" s="189"/>
      <c r="C95" s="189"/>
      <c r="D95" s="189"/>
      <c r="E95" s="189"/>
      <c r="F95" s="189"/>
      <c r="G95" s="14">
        <v>87</v>
      </c>
      <c r="H95" s="22">
        <v>833285</v>
      </c>
      <c r="I95" s="22">
        <v>592174</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0</v>
      </c>
      <c r="I98" s="23">
        <f>SUM(I99:I104)</f>
        <v>0</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0</v>
      </c>
      <c r="I105" s="23">
        <f>SUM(I106:I116)</f>
        <v>0</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f>I110-I111</f>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6727702</v>
      </c>
      <c r="I117" s="23">
        <f>SUM(I118:I131)</f>
        <v>7798590</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6413252</v>
      </c>
      <c r="I122" s="22">
        <v>7228365</v>
      </c>
    </row>
    <row r="123" spans="1:9" ht="12.75" customHeight="1" x14ac:dyDescent="0.2">
      <c r="A123" s="189" t="s">
        <v>88</v>
      </c>
      <c r="B123" s="189"/>
      <c r="C123" s="189"/>
      <c r="D123" s="189"/>
      <c r="E123" s="189"/>
      <c r="F123" s="189"/>
      <c r="G123" s="14">
        <v>115</v>
      </c>
      <c r="H123" s="22">
        <v>0</v>
      </c>
      <c r="I123" s="22">
        <v>0</v>
      </c>
    </row>
    <row r="124" spans="1:9" ht="12.75" customHeight="1" x14ac:dyDescent="0.2">
      <c r="A124" s="189" t="s">
        <v>89</v>
      </c>
      <c r="B124" s="189"/>
      <c r="C124" s="189"/>
      <c r="D124" s="189"/>
      <c r="E124" s="189"/>
      <c r="F124" s="189"/>
      <c r="G124" s="14">
        <v>116</v>
      </c>
      <c r="H124" s="22">
        <v>250008</v>
      </c>
      <c r="I124" s="22">
        <v>207088</v>
      </c>
    </row>
    <row r="125" spans="1:9" ht="12.75" customHeight="1" x14ac:dyDescent="0.2">
      <c r="A125" s="189" t="s">
        <v>90</v>
      </c>
      <c r="B125" s="189"/>
      <c r="C125" s="189"/>
      <c r="D125" s="189"/>
      <c r="E125" s="189"/>
      <c r="F125" s="189"/>
      <c r="G125" s="14">
        <v>117</v>
      </c>
      <c r="H125" s="22">
        <v>27997</v>
      </c>
      <c r="I125" s="22">
        <v>27468</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35701</v>
      </c>
      <c r="I127" s="22">
        <v>21492</v>
      </c>
    </row>
    <row r="128" spans="1:9" x14ac:dyDescent="0.2">
      <c r="A128" s="189" t="s">
        <v>95</v>
      </c>
      <c r="B128" s="189"/>
      <c r="C128" s="189"/>
      <c r="D128" s="189"/>
      <c r="E128" s="189"/>
      <c r="F128" s="189"/>
      <c r="G128" s="14">
        <v>120</v>
      </c>
      <c r="H128" s="22">
        <v>0</v>
      </c>
      <c r="I128" s="22">
        <v>314177</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744</v>
      </c>
      <c r="I131" s="22">
        <v>0</v>
      </c>
    </row>
    <row r="132" spans="1:9" ht="22.15" customHeight="1" x14ac:dyDescent="0.2">
      <c r="A132" s="206" t="s">
        <v>99</v>
      </c>
      <c r="B132" s="206"/>
      <c r="C132" s="206"/>
      <c r="D132" s="206"/>
      <c r="E132" s="206"/>
      <c r="F132" s="206"/>
      <c r="G132" s="14">
        <v>124</v>
      </c>
      <c r="H132" s="22">
        <v>0</v>
      </c>
      <c r="I132" s="22">
        <v>0</v>
      </c>
    </row>
    <row r="133" spans="1:9" ht="12.75" customHeight="1" x14ac:dyDescent="0.2">
      <c r="A133" s="191" t="s">
        <v>359</v>
      </c>
      <c r="B133" s="191"/>
      <c r="C133" s="191"/>
      <c r="D133" s="191"/>
      <c r="E133" s="191"/>
      <c r="F133" s="191"/>
      <c r="G133" s="15">
        <v>125</v>
      </c>
      <c r="H133" s="23">
        <f>H75+H98+H105+H117+H132</f>
        <v>27293363</v>
      </c>
      <c r="I133" s="23">
        <f>I75+I98+I105+I117+I132</f>
        <v>28994666</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90" zoomScaleNormal="90" zoomScaleSheetLayoutView="110" workbookViewId="0">
      <selection activeCell="J24" sqref="J24"/>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467</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449</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590387</v>
      </c>
      <c r="I8" s="107">
        <f>SUM(I9:I13)</f>
        <v>371877</v>
      </c>
      <c r="J8" s="107">
        <f>SUM(J9:J13)</f>
        <v>4235258</v>
      </c>
      <c r="K8" s="107">
        <f>SUM(K9:K13)</f>
        <v>3108206</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532494</v>
      </c>
      <c r="I10" s="108">
        <v>327102</v>
      </c>
      <c r="J10" s="108">
        <v>4171727</v>
      </c>
      <c r="K10" s="108">
        <v>3076899</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57893</v>
      </c>
      <c r="I13" s="108">
        <v>44775</v>
      </c>
      <c r="J13" s="108">
        <v>63531</v>
      </c>
      <c r="K13" s="108">
        <v>31307</v>
      </c>
    </row>
    <row r="14" spans="1:11" ht="12.75" customHeight="1" x14ac:dyDescent="0.2">
      <c r="A14" s="224" t="s">
        <v>361</v>
      </c>
      <c r="B14" s="224"/>
      <c r="C14" s="224"/>
      <c r="D14" s="224"/>
      <c r="E14" s="224"/>
      <c r="F14" s="224"/>
      <c r="G14" s="15">
        <v>7</v>
      </c>
      <c r="H14" s="107">
        <f>H15+H16+H20+H24+H25+H26+H29+H36</f>
        <v>392739</v>
      </c>
      <c r="I14" s="107">
        <f>I15+I16+I20+I24+I25+I26+I29+I36</f>
        <v>187258</v>
      </c>
      <c r="J14" s="107">
        <f>J15+J16+J20+J24+J25+J26+J29+J36</f>
        <v>3538726</v>
      </c>
      <c r="K14" s="107">
        <f>K15+K16+K20+K24+K25+K26+K29+K36</f>
        <v>3233638</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441</v>
      </c>
      <c r="B16" s="190"/>
      <c r="C16" s="190"/>
      <c r="D16" s="190"/>
      <c r="E16" s="190"/>
      <c r="F16" s="190"/>
      <c r="G16" s="15">
        <v>9</v>
      </c>
      <c r="H16" s="107">
        <f>SUM(H17:H19)</f>
        <v>224260</v>
      </c>
      <c r="I16" s="107">
        <f>SUM(I17:I19)</f>
        <v>91524</v>
      </c>
      <c r="J16" s="107">
        <f>SUM(J17:J19)</f>
        <v>364712</v>
      </c>
      <c r="K16" s="107">
        <f>SUM(K17:K19)</f>
        <v>171008</v>
      </c>
    </row>
    <row r="17" spans="1:11" ht="12.75" customHeight="1" x14ac:dyDescent="0.2">
      <c r="A17" s="225" t="s">
        <v>120</v>
      </c>
      <c r="B17" s="225"/>
      <c r="C17" s="225"/>
      <c r="D17" s="225"/>
      <c r="E17" s="225"/>
      <c r="F17" s="225"/>
      <c r="G17" s="14">
        <v>10</v>
      </c>
      <c r="H17" s="108">
        <v>54927</v>
      </c>
      <c r="I17" s="108">
        <v>29274</v>
      </c>
      <c r="J17" s="108">
        <v>129327</v>
      </c>
      <c r="K17" s="108">
        <v>37781</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169333</v>
      </c>
      <c r="I19" s="108">
        <v>62250</v>
      </c>
      <c r="J19" s="108">
        <v>235385</v>
      </c>
      <c r="K19" s="108">
        <v>133227</v>
      </c>
    </row>
    <row r="20" spans="1:11" ht="12.75" customHeight="1" x14ac:dyDescent="0.2">
      <c r="A20" s="190" t="s">
        <v>442</v>
      </c>
      <c r="B20" s="190"/>
      <c r="C20" s="190"/>
      <c r="D20" s="190"/>
      <c r="E20" s="190"/>
      <c r="F20" s="190"/>
      <c r="G20" s="15">
        <v>13</v>
      </c>
      <c r="H20" s="107">
        <f>SUM(H21:H23)</f>
        <v>107038</v>
      </c>
      <c r="I20" s="107">
        <f>SUM(I21:I23)</f>
        <v>54144</v>
      </c>
      <c r="J20" s="107">
        <f>SUM(J21:J23)</f>
        <v>185878</v>
      </c>
      <c r="K20" s="107">
        <f>SUM(K21:K23)</f>
        <v>88939</v>
      </c>
    </row>
    <row r="21" spans="1:11" ht="12.75" customHeight="1" x14ac:dyDescent="0.2">
      <c r="A21" s="225" t="s">
        <v>105</v>
      </c>
      <c r="B21" s="225"/>
      <c r="C21" s="225"/>
      <c r="D21" s="225"/>
      <c r="E21" s="225"/>
      <c r="F21" s="225"/>
      <c r="G21" s="14">
        <v>14</v>
      </c>
      <c r="H21" s="108">
        <v>76760</v>
      </c>
      <c r="I21" s="108">
        <v>38880</v>
      </c>
      <c r="J21" s="108">
        <v>135576</v>
      </c>
      <c r="K21" s="108">
        <v>63788</v>
      </c>
    </row>
    <row r="22" spans="1:11" ht="12.75" customHeight="1" x14ac:dyDescent="0.2">
      <c r="A22" s="225" t="s">
        <v>106</v>
      </c>
      <c r="B22" s="225"/>
      <c r="C22" s="225"/>
      <c r="D22" s="225"/>
      <c r="E22" s="225"/>
      <c r="F22" s="225"/>
      <c r="G22" s="14">
        <v>15</v>
      </c>
      <c r="H22" s="108">
        <v>19190</v>
      </c>
      <c r="I22" s="108">
        <v>9720</v>
      </c>
      <c r="J22" s="108">
        <v>31262</v>
      </c>
      <c r="K22" s="108">
        <v>15631</v>
      </c>
    </row>
    <row r="23" spans="1:11" ht="12.75" customHeight="1" x14ac:dyDescent="0.2">
      <c r="A23" s="225" t="s">
        <v>107</v>
      </c>
      <c r="B23" s="225"/>
      <c r="C23" s="225"/>
      <c r="D23" s="225"/>
      <c r="E23" s="225"/>
      <c r="F23" s="225"/>
      <c r="G23" s="14">
        <v>16</v>
      </c>
      <c r="H23" s="108">
        <v>11088</v>
      </c>
      <c r="I23" s="108">
        <v>5544</v>
      </c>
      <c r="J23" s="108">
        <v>19040</v>
      </c>
      <c r="K23" s="108">
        <v>9520</v>
      </c>
    </row>
    <row r="24" spans="1:11" ht="12.75" customHeight="1" x14ac:dyDescent="0.2">
      <c r="A24" s="189" t="s">
        <v>108</v>
      </c>
      <c r="B24" s="189"/>
      <c r="C24" s="189"/>
      <c r="D24" s="189"/>
      <c r="E24" s="189"/>
      <c r="F24" s="189"/>
      <c r="G24" s="14">
        <v>17</v>
      </c>
      <c r="H24" s="108">
        <v>9212</v>
      </c>
      <c r="I24" s="108">
        <v>4247</v>
      </c>
      <c r="J24" s="108">
        <v>18028</v>
      </c>
      <c r="K24" s="108">
        <v>9874</v>
      </c>
    </row>
    <row r="25" spans="1:11" ht="12.75" customHeight="1" x14ac:dyDescent="0.2">
      <c r="A25" s="189" t="s">
        <v>109</v>
      </c>
      <c r="B25" s="189"/>
      <c r="C25" s="189"/>
      <c r="D25" s="189"/>
      <c r="E25" s="189"/>
      <c r="F25" s="189"/>
      <c r="G25" s="14">
        <v>18</v>
      </c>
      <c r="H25" s="108">
        <v>52229</v>
      </c>
      <c r="I25" s="108">
        <v>37343</v>
      </c>
      <c r="J25" s="108">
        <v>50145</v>
      </c>
      <c r="K25" s="108">
        <v>43854</v>
      </c>
    </row>
    <row r="26" spans="1:11" ht="12.75" customHeight="1" x14ac:dyDescent="0.2">
      <c r="A26" s="190" t="s">
        <v>443</v>
      </c>
      <c r="B26" s="190"/>
      <c r="C26" s="190"/>
      <c r="D26" s="190"/>
      <c r="E26" s="190"/>
      <c r="F26" s="190"/>
      <c r="G26" s="15">
        <v>19</v>
      </c>
      <c r="H26" s="107">
        <f>H27+H28</f>
        <v>0</v>
      </c>
      <c r="I26" s="107">
        <f>I27+I28</f>
        <v>0</v>
      </c>
      <c r="J26" s="107">
        <f>J27+J28</f>
        <v>2919963</v>
      </c>
      <c r="K26" s="107">
        <f>K27+K28</f>
        <v>2919963</v>
      </c>
    </row>
    <row r="27" spans="1:11" ht="12.75" customHeight="1" x14ac:dyDescent="0.2">
      <c r="A27" s="225" t="s">
        <v>123</v>
      </c>
      <c r="B27" s="225"/>
      <c r="C27" s="225"/>
      <c r="D27" s="225"/>
      <c r="E27" s="225"/>
      <c r="F27" s="225"/>
      <c r="G27" s="14">
        <v>20</v>
      </c>
      <c r="H27" s="108">
        <v>0</v>
      </c>
      <c r="I27" s="108">
        <v>0</v>
      </c>
      <c r="J27" s="108">
        <v>2919963</v>
      </c>
      <c r="K27" s="108">
        <v>2919963</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444</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4" t="s">
        <v>362</v>
      </c>
      <c r="B37" s="224"/>
      <c r="C37" s="224"/>
      <c r="D37" s="224"/>
      <c r="E37" s="224"/>
      <c r="F37" s="224"/>
      <c r="G37" s="15">
        <v>30</v>
      </c>
      <c r="H37" s="107">
        <f>SUM(H38:H47)</f>
        <v>23149</v>
      </c>
      <c r="I37" s="107">
        <f>SUM(I38:I47)</f>
        <v>10986</v>
      </c>
      <c r="J37" s="107">
        <f>SUM(J38:J47)</f>
        <v>35068</v>
      </c>
      <c r="K37" s="107">
        <f>SUM(K38:K47)</f>
        <v>19319</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22865</v>
      </c>
      <c r="I41" s="108">
        <v>10837</v>
      </c>
      <c r="J41" s="108">
        <v>28266</v>
      </c>
      <c r="K41" s="108">
        <v>13568</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257</v>
      </c>
      <c r="I44" s="108">
        <v>122</v>
      </c>
      <c r="J44" s="108">
        <v>0</v>
      </c>
      <c r="K44" s="108">
        <v>0</v>
      </c>
    </row>
    <row r="45" spans="1:11" ht="12.75" customHeight="1" x14ac:dyDescent="0.2">
      <c r="A45" s="189" t="s">
        <v>138</v>
      </c>
      <c r="B45" s="189"/>
      <c r="C45" s="189"/>
      <c r="D45" s="189"/>
      <c r="E45" s="189"/>
      <c r="F45" s="189"/>
      <c r="G45" s="14">
        <v>38</v>
      </c>
      <c r="H45" s="108">
        <v>27</v>
      </c>
      <c r="I45" s="108">
        <v>27</v>
      </c>
      <c r="J45" s="108">
        <v>5989</v>
      </c>
      <c r="K45" s="108">
        <v>5751</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813</v>
      </c>
      <c r="K47" s="108">
        <v>0</v>
      </c>
    </row>
    <row r="48" spans="1:11" ht="12.75" customHeight="1" x14ac:dyDescent="0.2">
      <c r="A48" s="224" t="s">
        <v>363</v>
      </c>
      <c r="B48" s="224"/>
      <c r="C48" s="224"/>
      <c r="D48" s="224"/>
      <c r="E48" s="224"/>
      <c r="F48" s="224"/>
      <c r="G48" s="15">
        <v>41</v>
      </c>
      <c r="H48" s="107">
        <f>SUM(H49:H55)</f>
        <v>135009</v>
      </c>
      <c r="I48" s="107">
        <f>SUM(I49:I55)</f>
        <v>67509</v>
      </c>
      <c r="J48" s="107">
        <f>SUM(J49:J55)</f>
        <v>139426</v>
      </c>
      <c r="K48" s="107">
        <f>SUM(K49:K55)</f>
        <v>72008</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9</v>
      </c>
      <c r="I50" s="108">
        <v>9</v>
      </c>
      <c r="J50" s="108">
        <v>0</v>
      </c>
      <c r="K50" s="108">
        <v>0</v>
      </c>
    </row>
    <row r="51" spans="1:11" ht="12.75" customHeight="1" x14ac:dyDescent="0.2">
      <c r="A51" s="228" t="s">
        <v>143</v>
      </c>
      <c r="B51" s="228"/>
      <c r="C51" s="228"/>
      <c r="D51" s="228"/>
      <c r="E51" s="228"/>
      <c r="F51" s="228"/>
      <c r="G51" s="14">
        <v>44</v>
      </c>
      <c r="H51" s="108">
        <v>135000</v>
      </c>
      <c r="I51" s="108">
        <v>67500</v>
      </c>
      <c r="J51" s="108">
        <f>133890</f>
        <v>133890</v>
      </c>
      <c r="K51" s="108">
        <f>133890-66575</f>
        <v>67315</v>
      </c>
    </row>
    <row r="52" spans="1:11" ht="12.75" customHeight="1" x14ac:dyDescent="0.2">
      <c r="A52" s="228" t="s">
        <v>144</v>
      </c>
      <c r="B52" s="228"/>
      <c r="C52" s="228"/>
      <c r="D52" s="228"/>
      <c r="E52" s="228"/>
      <c r="F52" s="228"/>
      <c r="G52" s="14">
        <v>45</v>
      </c>
      <c r="H52" s="108">
        <v>0</v>
      </c>
      <c r="I52" s="108">
        <v>0</v>
      </c>
      <c r="J52" s="108">
        <f>724+91+4694</f>
        <v>5509</v>
      </c>
      <c r="K52" s="108">
        <f>5509-816</f>
        <v>4693</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27</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613536</v>
      </c>
      <c r="I60" s="107">
        <f t="shared" ref="I60:K60" si="0">I8+I37+I56+I57</f>
        <v>382863</v>
      </c>
      <c r="J60" s="107">
        <f t="shared" si="0"/>
        <v>4270326</v>
      </c>
      <c r="K60" s="107">
        <f t="shared" si="0"/>
        <v>3127525</v>
      </c>
    </row>
    <row r="61" spans="1:11" ht="12.75" customHeight="1" x14ac:dyDescent="0.2">
      <c r="A61" s="224" t="s">
        <v>365</v>
      </c>
      <c r="B61" s="224"/>
      <c r="C61" s="224"/>
      <c r="D61" s="224"/>
      <c r="E61" s="224"/>
      <c r="F61" s="224"/>
      <c r="G61" s="15">
        <v>54</v>
      </c>
      <c r="H61" s="107">
        <f>H14+H48+H58+H59</f>
        <v>527748</v>
      </c>
      <c r="I61" s="107">
        <f t="shared" ref="I61:K61" si="1">I14+I48+I58+I59</f>
        <v>254767</v>
      </c>
      <c r="J61" s="107">
        <f t="shared" si="1"/>
        <v>3678152</v>
      </c>
      <c r="K61" s="107">
        <f t="shared" si="1"/>
        <v>3305646</v>
      </c>
    </row>
    <row r="62" spans="1:11" ht="12.75" customHeight="1" x14ac:dyDescent="0.2">
      <c r="A62" s="224" t="s">
        <v>366</v>
      </c>
      <c r="B62" s="224"/>
      <c r="C62" s="224"/>
      <c r="D62" s="224"/>
      <c r="E62" s="224"/>
      <c r="F62" s="224"/>
      <c r="G62" s="15">
        <v>55</v>
      </c>
      <c r="H62" s="107">
        <f>H60-H61</f>
        <v>85788</v>
      </c>
      <c r="I62" s="107">
        <f t="shared" ref="I62:K62" si="2">I60-I61</f>
        <v>128096</v>
      </c>
      <c r="J62" s="107">
        <f t="shared" si="2"/>
        <v>592174</v>
      </c>
      <c r="K62" s="107">
        <f t="shared" si="2"/>
        <v>-178121</v>
      </c>
    </row>
    <row r="63" spans="1:11" ht="12.75" customHeight="1" x14ac:dyDescent="0.2">
      <c r="A63" s="229" t="s">
        <v>367</v>
      </c>
      <c r="B63" s="229"/>
      <c r="C63" s="229"/>
      <c r="D63" s="229"/>
      <c r="E63" s="229"/>
      <c r="F63" s="229"/>
      <c r="G63" s="15">
        <v>56</v>
      </c>
      <c r="H63" s="107">
        <f>+IF((H60-H61)&gt;0,(H60-H61),0)</f>
        <v>85788</v>
      </c>
      <c r="I63" s="107">
        <f t="shared" ref="I63:K63" si="3">+IF((I60-I61)&gt;0,(I60-I61),0)</f>
        <v>128096</v>
      </c>
      <c r="J63" s="107">
        <f t="shared" si="3"/>
        <v>592174</v>
      </c>
      <c r="K63" s="107">
        <f t="shared" si="3"/>
        <v>0</v>
      </c>
    </row>
    <row r="64" spans="1:11" ht="12.75" customHeight="1" x14ac:dyDescent="0.2">
      <c r="A64" s="229" t="s">
        <v>368</v>
      </c>
      <c r="B64" s="229"/>
      <c r="C64" s="229"/>
      <c r="D64" s="229"/>
      <c r="E64" s="229"/>
      <c r="F64" s="229"/>
      <c r="G64" s="15">
        <v>57</v>
      </c>
      <c r="H64" s="107">
        <f>+IF((H60-H61)&lt;0,(H60-H61),0)</f>
        <v>0</v>
      </c>
      <c r="I64" s="107">
        <f t="shared" ref="I64:K64" si="4">+IF((I60-I61)&lt;0,(I60-I61),0)</f>
        <v>0</v>
      </c>
      <c r="J64" s="107">
        <f t="shared" si="4"/>
        <v>0</v>
      </c>
      <c r="K64" s="107">
        <f t="shared" si="4"/>
        <v>-178121</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369</v>
      </c>
      <c r="B66" s="224"/>
      <c r="C66" s="224"/>
      <c r="D66" s="224"/>
      <c r="E66" s="224"/>
      <c r="F66" s="224"/>
      <c r="G66" s="15">
        <v>59</v>
      </c>
      <c r="H66" s="107">
        <f>H62-H65</f>
        <v>85788</v>
      </c>
      <c r="I66" s="107">
        <f t="shared" ref="I66:K66" si="5">I62-I65</f>
        <v>128096</v>
      </c>
      <c r="J66" s="107">
        <f t="shared" si="5"/>
        <v>592174</v>
      </c>
      <c r="K66" s="107">
        <f t="shared" si="5"/>
        <v>-178121</v>
      </c>
    </row>
    <row r="67" spans="1:11" ht="12.75" customHeight="1" x14ac:dyDescent="0.2">
      <c r="A67" s="229" t="s">
        <v>370</v>
      </c>
      <c r="B67" s="229"/>
      <c r="C67" s="229"/>
      <c r="D67" s="229"/>
      <c r="E67" s="229"/>
      <c r="F67" s="229"/>
      <c r="G67" s="15">
        <v>60</v>
      </c>
      <c r="H67" s="107">
        <f>+IF((H62-H65)&gt;0,(H62-H65),0)</f>
        <v>85788</v>
      </c>
      <c r="I67" s="107">
        <f t="shared" ref="I67:K67" si="6">+IF((I62-I65)&gt;0,(I62-I65),0)</f>
        <v>128096</v>
      </c>
      <c r="J67" s="107">
        <f t="shared" si="6"/>
        <v>592174</v>
      </c>
      <c r="K67" s="107">
        <f t="shared" si="6"/>
        <v>0</v>
      </c>
    </row>
    <row r="68" spans="1:11" ht="12.75" customHeight="1" x14ac:dyDescent="0.2">
      <c r="A68" s="229" t="s">
        <v>371</v>
      </c>
      <c r="B68" s="229"/>
      <c r="C68" s="229"/>
      <c r="D68" s="229"/>
      <c r="E68" s="229"/>
      <c r="F68" s="229"/>
      <c r="G68" s="15">
        <v>61</v>
      </c>
      <c r="H68" s="107">
        <f>+IF((H62-H65)&lt;0,(H62-H65),0)</f>
        <v>0</v>
      </c>
      <c r="I68" s="107">
        <f t="shared" ref="I68:K68" si="7">+IF((I62-I65)&lt;0,(I62-I65),0)</f>
        <v>0</v>
      </c>
      <c r="J68" s="107">
        <f t="shared" si="7"/>
        <v>0</v>
      </c>
      <c r="K68" s="107">
        <f t="shared" si="7"/>
        <v>-178121</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v>0</v>
      </c>
      <c r="I74" s="130">
        <v>0</v>
      </c>
      <c r="J74" s="130">
        <v>0</v>
      </c>
      <c r="K74" s="130">
        <v>0</v>
      </c>
    </row>
    <row r="75" spans="1:11" ht="12.75" customHeight="1" x14ac:dyDescent="0.2">
      <c r="A75" s="229" t="s">
        <v>374</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34" t="s">
        <v>376</v>
      </c>
      <c r="B78" s="234"/>
      <c r="C78" s="234"/>
      <c r="D78" s="234"/>
      <c r="E78" s="234"/>
      <c r="F78" s="234"/>
      <c r="G78" s="95">
        <v>69</v>
      </c>
      <c r="H78" s="109">
        <v>0</v>
      </c>
      <c r="I78" s="109">
        <v>0</v>
      </c>
      <c r="J78" s="109">
        <v>0</v>
      </c>
      <c r="K78" s="109">
        <v>0</v>
      </c>
    </row>
    <row r="79" spans="1:11" ht="12.75" customHeight="1" x14ac:dyDescent="0.2">
      <c r="A79" s="234" t="s">
        <v>377</v>
      </c>
      <c r="B79" s="234"/>
      <c r="C79" s="234"/>
      <c r="D79" s="234"/>
      <c r="E79" s="234"/>
      <c r="F79" s="234"/>
      <c r="G79" s="95">
        <v>70</v>
      </c>
      <c r="H79" s="109">
        <v>0</v>
      </c>
      <c r="I79" s="109">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9" t="s">
        <v>380</v>
      </c>
      <c r="B82" s="229"/>
      <c r="C82" s="229"/>
      <c r="D82" s="229"/>
      <c r="E82" s="229"/>
      <c r="F82" s="229"/>
      <c r="G82" s="15">
        <v>73</v>
      </c>
      <c r="H82" s="130">
        <v>0</v>
      </c>
      <c r="I82" s="130">
        <v>0</v>
      </c>
      <c r="J82" s="130">
        <v>0</v>
      </c>
      <c r="K82" s="130">
        <v>0</v>
      </c>
    </row>
    <row r="83" spans="1:11" ht="12.75" customHeight="1" x14ac:dyDescent="0.2">
      <c r="A83" s="229" t="s">
        <v>381</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0</v>
      </c>
      <c r="I89" s="111">
        <v>0</v>
      </c>
      <c r="J89" s="111">
        <v>592174</v>
      </c>
      <c r="K89" s="111">
        <v>-178121</v>
      </c>
    </row>
    <row r="90" spans="1:11" ht="24" customHeight="1" x14ac:dyDescent="0.2">
      <c r="A90" s="191" t="s">
        <v>438</v>
      </c>
      <c r="B90" s="191"/>
      <c r="C90" s="191"/>
      <c r="D90" s="191"/>
      <c r="E90" s="191"/>
      <c r="F90" s="191"/>
      <c r="G90" s="15">
        <v>79</v>
      </c>
      <c r="H90" s="128">
        <f>H91+H98</f>
        <v>37879</v>
      </c>
      <c r="I90" s="128">
        <f>I91+I98</f>
        <v>32866</v>
      </c>
      <c r="J90" s="128">
        <f t="shared" ref="J90:K90" si="8">J91+J98</f>
        <v>38241</v>
      </c>
      <c r="K90" s="128">
        <f t="shared" si="8"/>
        <v>7571</v>
      </c>
    </row>
    <row r="91" spans="1:11" ht="24" customHeight="1" x14ac:dyDescent="0.2">
      <c r="A91" s="239" t="s">
        <v>445</v>
      </c>
      <c r="B91" s="239"/>
      <c r="C91" s="239"/>
      <c r="D91" s="239"/>
      <c r="E91" s="239"/>
      <c r="F91" s="239"/>
      <c r="G91" s="15">
        <v>80</v>
      </c>
      <c r="H91" s="128">
        <f>SUM(H92:H96)</f>
        <v>37879</v>
      </c>
      <c r="I91" s="128">
        <f>SUM(I92:I96)</f>
        <v>32866</v>
      </c>
      <c r="J91" s="128">
        <f t="shared" ref="J91:K91" si="9">SUM(J92:J96)</f>
        <v>38241</v>
      </c>
      <c r="K91" s="128">
        <f t="shared" si="9"/>
        <v>7571</v>
      </c>
    </row>
    <row r="92" spans="1:11" ht="25.5" customHeight="1" x14ac:dyDescent="0.2">
      <c r="A92" s="228" t="s">
        <v>383</v>
      </c>
      <c r="B92" s="228"/>
      <c r="C92" s="228"/>
      <c r="D92" s="228"/>
      <c r="E92" s="228"/>
      <c r="F92" s="228"/>
      <c r="G92" s="15">
        <v>81</v>
      </c>
      <c r="H92" s="111">
        <v>37879</v>
      </c>
      <c r="I92" s="111">
        <v>32866</v>
      </c>
      <c r="J92" s="111">
        <v>38241</v>
      </c>
      <c r="K92" s="111">
        <f>38241-30670</f>
        <v>7571</v>
      </c>
    </row>
    <row r="93" spans="1:11" ht="38.25" customHeight="1" x14ac:dyDescent="0.2">
      <c r="A93" s="228" t="s">
        <v>384</v>
      </c>
      <c r="B93" s="228"/>
      <c r="C93" s="228"/>
      <c r="D93" s="228"/>
      <c r="E93" s="228"/>
      <c r="F93" s="228"/>
      <c r="G93" s="15">
        <v>82</v>
      </c>
      <c r="H93" s="111">
        <v>0</v>
      </c>
      <c r="I93" s="111">
        <v>0</v>
      </c>
      <c r="J93" s="111">
        <v>0</v>
      </c>
      <c r="K93" s="111">
        <v>0</v>
      </c>
    </row>
    <row r="94" spans="1:11" ht="38.25" customHeight="1" x14ac:dyDescent="0.2">
      <c r="A94" s="228" t="s">
        <v>385</v>
      </c>
      <c r="B94" s="228"/>
      <c r="C94" s="228"/>
      <c r="D94" s="228"/>
      <c r="E94" s="228"/>
      <c r="F94" s="228"/>
      <c r="G94" s="15">
        <v>83</v>
      </c>
      <c r="H94" s="111">
        <v>0</v>
      </c>
      <c r="I94" s="111">
        <v>0</v>
      </c>
      <c r="J94" s="111">
        <v>0</v>
      </c>
      <c r="K94" s="111">
        <v>0</v>
      </c>
    </row>
    <row r="95" spans="1:11" x14ac:dyDescent="0.2">
      <c r="A95" s="228" t="s">
        <v>386</v>
      </c>
      <c r="B95" s="228"/>
      <c r="C95" s="228"/>
      <c r="D95" s="228"/>
      <c r="E95" s="228"/>
      <c r="F95" s="228"/>
      <c r="G95" s="15">
        <v>84</v>
      </c>
      <c r="H95" s="111">
        <v>0</v>
      </c>
      <c r="I95" s="111">
        <v>0</v>
      </c>
      <c r="J95" s="111">
        <v>0</v>
      </c>
      <c r="K95" s="111">
        <v>0</v>
      </c>
    </row>
    <row r="96" spans="1:11" x14ac:dyDescent="0.2">
      <c r="A96" s="228" t="s">
        <v>387</v>
      </c>
      <c r="B96" s="228"/>
      <c r="C96" s="228"/>
      <c r="D96" s="228"/>
      <c r="E96" s="228"/>
      <c r="F96" s="228"/>
      <c r="G96" s="15">
        <v>85</v>
      </c>
      <c r="H96" s="111">
        <v>0</v>
      </c>
      <c r="I96" s="111">
        <v>0</v>
      </c>
      <c r="J96" s="111">
        <v>0</v>
      </c>
      <c r="K96" s="111">
        <v>0</v>
      </c>
    </row>
    <row r="97" spans="1:11" ht="26.25" customHeight="1" x14ac:dyDescent="0.2">
      <c r="A97" s="228" t="s">
        <v>388</v>
      </c>
      <c r="B97" s="228"/>
      <c r="C97" s="228"/>
      <c r="D97" s="228"/>
      <c r="E97" s="228"/>
      <c r="F97" s="228"/>
      <c r="G97" s="15">
        <v>86</v>
      </c>
      <c r="H97" s="111">
        <v>0</v>
      </c>
      <c r="I97" s="111">
        <v>0</v>
      </c>
      <c r="J97" s="111">
        <v>0</v>
      </c>
      <c r="K97" s="111">
        <v>0</v>
      </c>
    </row>
    <row r="98" spans="1:11" ht="25.5" customHeight="1" x14ac:dyDescent="0.2">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389</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390</v>
      </c>
      <c r="B104" s="228"/>
      <c r="C104" s="228"/>
      <c r="D104" s="228"/>
      <c r="E104" s="228"/>
      <c r="F104" s="228"/>
      <c r="G104" s="14">
        <v>93</v>
      </c>
      <c r="H104" s="111">
        <v>0</v>
      </c>
      <c r="I104" s="111">
        <v>0</v>
      </c>
      <c r="J104" s="111">
        <v>0</v>
      </c>
      <c r="K104" s="111">
        <v>0</v>
      </c>
    </row>
    <row r="105" spans="1:11" ht="26.25" customHeight="1" x14ac:dyDescent="0.2">
      <c r="A105" s="228" t="s">
        <v>391</v>
      </c>
      <c r="B105" s="228"/>
      <c r="C105" s="228"/>
      <c r="D105" s="228"/>
      <c r="E105" s="228"/>
      <c r="F105" s="228"/>
      <c r="G105" s="14">
        <v>94</v>
      </c>
      <c r="H105" s="111">
        <v>0</v>
      </c>
      <c r="I105" s="111">
        <v>0</v>
      </c>
      <c r="J105" s="111">
        <v>0</v>
      </c>
      <c r="K105" s="111">
        <v>0</v>
      </c>
    </row>
    <row r="106" spans="1:11" x14ac:dyDescent="0.2">
      <c r="A106" s="228" t="s">
        <v>392</v>
      </c>
      <c r="B106" s="228"/>
      <c r="C106" s="228"/>
      <c r="D106" s="228"/>
      <c r="E106" s="228"/>
      <c r="F106" s="228"/>
      <c r="G106" s="14">
        <v>95</v>
      </c>
      <c r="H106" s="111">
        <v>0</v>
      </c>
      <c r="I106" s="111">
        <v>0</v>
      </c>
      <c r="J106" s="111">
        <v>0</v>
      </c>
      <c r="K106" s="111">
        <v>0</v>
      </c>
    </row>
    <row r="107" spans="1:11" ht="24.75" customHeight="1" x14ac:dyDescent="0.2">
      <c r="A107" s="228" t="s">
        <v>393</v>
      </c>
      <c r="B107" s="228"/>
      <c r="C107" s="228"/>
      <c r="D107" s="228"/>
      <c r="E107" s="228"/>
      <c r="F107" s="228"/>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37879</v>
      </c>
      <c r="I108" s="128">
        <f>I91+I98-I107-I97</f>
        <v>32866</v>
      </c>
      <c r="J108" s="128">
        <f t="shared" ref="J108:K108" si="11">J91+J98-J107-J97</f>
        <v>38241</v>
      </c>
      <c r="K108" s="128">
        <f t="shared" si="11"/>
        <v>7571</v>
      </c>
    </row>
    <row r="109" spans="1:11" ht="12.75" customHeight="1" x14ac:dyDescent="0.2">
      <c r="A109" s="191" t="s">
        <v>394</v>
      </c>
      <c r="B109" s="191"/>
      <c r="C109" s="191"/>
      <c r="D109" s="191"/>
      <c r="E109" s="191"/>
      <c r="F109" s="191"/>
      <c r="G109" s="15">
        <v>98</v>
      </c>
      <c r="H109" s="110">
        <f>H89+H108</f>
        <v>37879</v>
      </c>
      <c r="I109" s="110">
        <f>I89+I108</f>
        <v>32866</v>
      </c>
      <c r="J109" s="110">
        <f t="shared" ref="J109:K109" si="12">J89+J108</f>
        <v>630415</v>
      </c>
      <c r="K109" s="110">
        <f t="shared" si="12"/>
        <v>-170550</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8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8" zoomScaleNormal="100" zoomScaleSheetLayoutView="88" workbookViewId="0">
      <selection activeCell="I47" sqref="I4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467</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449</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85788</v>
      </c>
      <c r="I8" s="123">
        <v>592174</v>
      </c>
    </row>
    <row r="9" spans="1:9" ht="12.75" customHeight="1" x14ac:dyDescent="0.2">
      <c r="A9" s="248" t="s">
        <v>171</v>
      </c>
      <c r="B9" s="248"/>
      <c r="C9" s="248"/>
      <c r="D9" s="248"/>
      <c r="E9" s="248"/>
      <c r="F9" s="248"/>
      <c r="G9" s="124">
        <v>2</v>
      </c>
      <c r="H9" s="125">
        <f>H10+H11+H12+H13+H14+H15+H16+H17</f>
        <v>-67593</v>
      </c>
      <c r="I9" s="125">
        <f>I10+I11+I12+I13+I14+I15+I16+I17</f>
        <v>-758901</v>
      </c>
    </row>
    <row r="10" spans="1:9" ht="12.75" customHeight="1" x14ac:dyDescent="0.2">
      <c r="A10" s="225" t="s">
        <v>172</v>
      </c>
      <c r="B10" s="225"/>
      <c r="C10" s="225"/>
      <c r="D10" s="225"/>
      <c r="E10" s="225"/>
      <c r="F10" s="225"/>
      <c r="G10" s="122">
        <v>3</v>
      </c>
      <c r="H10" s="123">
        <v>9212</v>
      </c>
      <c r="I10" s="123">
        <v>18028</v>
      </c>
    </row>
    <row r="11" spans="1:9" ht="22.15" customHeight="1" x14ac:dyDescent="0.2">
      <c r="A11" s="225" t="s">
        <v>173</v>
      </c>
      <c r="B11" s="225"/>
      <c r="C11" s="225"/>
      <c r="D11" s="225"/>
      <c r="E11" s="225"/>
      <c r="F11" s="225"/>
      <c r="G11" s="122">
        <v>4</v>
      </c>
      <c r="H11" s="123">
        <v>-211805</v>
      </c>
      <c r="I11" s="123">
        <v>-3830782</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135000</v>
      </c>
      <c r="I14" s="123">
        <v>133890</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2919963</v>
      </c>
    </row>
    <row r="18" spans="1:9" ht="28.15" customHeight="1" x14ac:dyDescent="0.2">
      <c r="A18" s="247" t="s">
        <v>307</v>
      </c>
      <c r="B18" s="247"/>
      <c r="C18" s="247"/>
      <c r="D18" s="247"/>
      <c r="E18" s="247"/>
      <c r="F18" s="247"/>
      <c r="G18" s="124">
        <v>11</v>
      </c>
      <c r="H18" s="125">
        <f>H8+H9</f>
        <v>18195</v>
      </c>
      <c r="I18" s="125">
        <f>I8+I9</f>
        <v>-166727</v>
      </c>
    </row>
    <row r="19" spans="1:9" ht="12.75" customHeight="1" x14ac:dyDescent="0.2">
      <c r="A19" s="248" t="s">
        <v>180</v>
      </c>
      <c r="B19" s="248"/>
      <c r="C19" s="248"/>
      <c r="D19" s="248"/>
      <c r="E19" s="248"/>
      <c r="F19" s="248"/>
      <c r="G19" s="124">
        <v>12</v>
      </c>
      <c r="H19" s="125">
        <f>H20+H21+H22+H23</f>
        <v>-25399</v>
      </c>
      <c r="I19" s="125">
        <f>I20+I21+I22+I23</f>
        <v>249592</v>
      </c>
    </row>
    <row r="20" spans="1:9" ht="12.75" customHeight="1" x14ac:dyDescent="0.2">
      <c r="A20" s="225" t="s">
        <v>181</v>
      </c>
      <c r="B20" s="225"/>
      <c r="C20" s="225"/>
      <c r="D20" s="225"/>
      <c r="E20" s="225"/>
      <c r="F20" s="225"/>
      <c r="G20" s="122">
        <v>13</v>
      </c>
      <c r="H20" s="123">
        <v>-8669</v>
      </c>
      <c r="I20" s="123">
        <v>255775</v>
      </c>
    </row>
    <row r="21" spans="1:9" ht="12.75" customHeight="1" x14ac:dyDescent="0.2">
      <c r="A21" s="225" t="s">
        <v>182</v>
      </c>
      <c r="B21" s="225"/>
      <c r="C21" s="225"/>
      <c r="D21" s="225"/>
      <c r="E21" s="225"/>
      <c r="F21" s="225"/>
      <c r="G21" s="122">
        <v>14</v>
      </c>
      <c r="H21" s="123">
        <v>-16730</v>
      </c>
      <c r="I21" s="123">
        <v>-6183</v>
      </c>
    </row>
    <row r="22" spans="1:9" ht="12.75" customHeight="1" x14ac:dyDescent="0.2">
      <c r="A22" s="225" t="s">
        <v>183</v>
      </c>
      <c r="B22" s="225"/>
      <c r="C22" s="225"/>
      <c r="D22" s="225"/>
      <c r="E22" s="225"/>
      <c r="F22" s="225"/>
      <c r="G22" s="122">
        <v>15</v>
      </c>
      <c r="H22" s="123">
        <v>0</v>
      </c>
      <c r="I22" s="123">
        <v>0</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-7204</v>
      </c>
      <c r="I24" s="125">
        <f>I18+I19</f>
        <v>82865</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-7204</v>
      </c>
      <c r="I27" s="125">
        <f>I24+I25+I26</f>
        <v>82865</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356290</v>
      </c>
      <c r="I29" s="126">
        <v>7391431</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1226270</v>
      </c>
      <c r="I34" s="126">
        <v>0</v>
      </c>
    </row>
    <row r="35" spans="1:9" ht="26.45" customHeight="1" x14ac:dyDescent="0.2">
      <c r="A35" s="247" t="s">
        <v>196</v>
      </c>
      <c r="B35" s="247"/>
      <c r="C35" s="247"/>
      <c r="D35" s="247"/>
      <c r="E35" s="247"/>
      <c r="F35" s="247"/>
      <c r="G35" s="124">
        <v>27</v>
      </c>
      <c r="H35" s="127">
        <f>H29+H30+H31+H32+H33+H34</f>
        <v>1582560</v>
      </c>
      <c r="I35" s="127">
        <f>I29+I30+I31+I32+I33+I34</f>
        <v>7391431</v>
      </c>
    </row>
    <row r="36" spans="1:9" ht="22.9" customHeight="1" x14ac:dyDescent="0.2">
      <c r="A36" s="189" t="s">
        <v>197</v>
      </c>
      <c r="B36" s="189"/>
      <c r="C36" s="189"/>
      <c r="D36" s="189"/>
      <c r="E36" s="189"/>
      <c r="F36" s="189"/>
      <c r="G36" s="122">
        <v>28</v>
      </c>
      <c r="H36" s="126">
        <v>-3220143</v>
      </c>
      <c r="I36" s="126">
        <v>-6369489</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-1942103</v>
      </c>
    </row>
    <row r="41" spans="1:9" ht="24" customHeight="1" x14ac:dyDescent="0.2">
      <c r="A41" s="247" t="s">
        <v>202</v>
      </c>
      <c r="B41" s="247"/>
      <c r="C41" s="247"/>
      <c r="D41" s="247"/>
      <c r="E41" s="247"/>
      <c r="F41" s="247"/>
      <c r="G41" s="124">
        <v>33</v>
      </c>
      <c r="H41" s="127">
        <f>H36+H37+H38+H39+H40</f>
        <v>-3220143</v>
      </c>
      <c r="I41" s="127">
        <f>I36+I37+I38+I39+I40</f>
        <v>-8311592</v>
      </c>
    </row>
    <row r="42" spans="1:9" ht="29.45" customHeight="1" x14ac:dyDescent="0.2">
      <c r="A42" s="252" t="s">
        <v>203</v>
      </c>
      <c r="B42" s="252"/>
      <c r="C42" s="252"/>
      <c r="D42" s="252"/>
      <c r="E42" s="252"/>
      <c r="F42" s="252"/>
      <c r="G42" s="124">
        <v>34</v>
      </c>
      <c r="H42" s="127">
        <f>H35+H41</f>
        <v>-1637583</v>
      </c>
      <c r="I42" s="127">
        <f>I35+I41</f>
        <v>-920161</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2597840</v>
      </c>
      <c r="I46" s="126">
        <f>1695750+76182+1011300</f>
        <v>2783232</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2597840</v>
      </c>
      <c r="I48" s="127">
        <f>I44+I45+I46+I47</f>
        <v>2783232</v>
      </c>
    </row>
    <row r="49" spans="1:9" ht="24.6" customHeight="1" x14ac:dyDescent="0.2">
      <c r="A49" s="189" t="s">
        <v>306</v>
      </c>
      <c r="B49" s="189"/>
      <c r="C49" s="189"/>
      <c r="D49" s="189"/>
      <c r="E49" s="189"/>
      <c r="F49" s="189"/>
      <c r="G49" s="122">
        <v>40</v>
      </c>
      <c r="H49" s="126">
        <v>-1210000</v>
      </c>
      <c r="I49" s="126">
        <f>-1067500-23210-1588700</f>
        <v>-2679410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-1210000</v>
      </c>
      <c r="I54" s="127">
        <f>I49+I50+I51+I52+I53</f>
        <v>-2679410</v>
      </c>
    </row>
    <row r="55" spans="1:9" ht="29.45" customHeight="1" x14ac:dyDescent="0.2">
      <c r="A55" s="252" t="s">
        <v>215</v>
      </c>
      <c r="B55" s="252"/>
      <c r="C55" s="252"/>
      <c r="D55" s="252"/>
      <c r="E55" s="252"/>
      <c r="F55" s="252"/>
      <c r="G55" s="124">
        <v>46</v>
      </c>
      <c r="H55" s="127">
        <f>H48+H54</f>
        <v>1387840</v>
      </c>
      <c r="I55" s="127">
        <f>I48+I54</f>
        <v>103822</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-256947</v>
      </c>
      <c r="I57" s="127">
        <f>I27+I42+I55+I56</f>
        <v>-733474</v>
      </c>
    </row>
    <row r="58" spans="1:9" x14ac:dyDescent="0.2">
      <c r="A58" s="253" t="s">
        <v>218</v>
      </c>
      <c r="B58" s="253"/>
      <c r="C58" s="253"/>
      <c r="D58" s="253"/>
      <c r="E58" s="253"/>
      <c r="F58" s="253"/>
      <c r="G58" s="122">
        <v>49</v>
      </c>
      <c r="H58" s="126">
        <v>724494</v>
      </c>
      <c r="I58" s="126">
        <v>1015754</v>
      </c>
    </row>
    <row r="59" spans="1:9" ht="31.15" customHeight="1" x14ac:dyDescent="0.2">
      <c r="A59" s="252" t="s">
        <v>219</v>
      </c>
      <c r="B59" s="252"/>
      <c r="C59" s="252"/>
      <c r="D59" s="252"/>
      <c r="E59" s="252"/>
      <c r="F59" s="252"/>
      <c r="G59" s="124">
        <v>50</v>
      </c>
      <c r="H59" s="127">
        <f>H57+H58</f>
        <v>467547</v>
      </c>
      <c r="I59" s="127">
        <f>I57+I58</f>
        <v>282280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colBreaks count="1" manualBreakCount="1">
    <brk id="4" max="5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2">
        <v>6</v>
      </c>
      <c r="H13" s="115">
        <v>0</v>
      </c>
      <c r="I13" s="115">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29">
        <v>0</v>
      </c>
      <c r="I24" s="29">
        <v>0</v>
      </c>
    </row>
    <row r="25" spans="1:9" ht="12.75" customHeight="1" x14ac:dyDescent="0.2">
      <c r="A25" s="258" t="s">
        <v>227</v>
      </c>
      <c r="B25" s="258"/>
      <c r="C25" s="258"/>
      <c r="D25" s="258"/>
      <c r="E25" s="258"/>
      <c r="F25" s="258"/>
      <c r="G25" s="20">
        <v>17</v>
      </c>
      <c r="H25" s="29">
        <v>0</v>
      </c>
      <c r="I25" s="29">
        <v>0</v>
      </c>
    </row>
    <row r="26" spans="1:9" ht="12.75" customHeight="1" x14ac:dyDescent="0.2">
      <c r="A26" s="258" t="s">
        <v>228</v>
      </c>
      <c r="B26" s="258"/>
      <c r="C26" s="258"/>
      <c r="D26" s="258"/>
      <c r="E26" s="258"/>
      <c r="F26" s="258"/>
      <c r="G26" s="20">
        <v>18</v>
      </c>
      <c r="H26" s="29">
        <v>0</v>
      </c>
      <c r="I26" s="29">
        <v>0</v>
      </c>
    </row>
    <row r="27" spans="1:9" ht="12.75" customHeight="1" x14ac:dyDescent="0.2">
      <c r="A27" s="258" t="s">
        <v>229</v>
      </c>
      <c r="B27" s="258"/>
      <c r="C27" s="258"/>
      <c r="D27" s="258"/>
      <c r="E27" s="258"/>
      <c r="F27" s="258"/>
      <c r="G27" s="20">
        <v>19</v>
      </c>
      <c r="H27" s="29">
        <v>0</v>
      </c>
      <c r="I27" s="29">
        <v>0</v>
      </c>
    </row>
    <row r="28" spans="1:9" ht="12.75" customHeight="1" x14ac:dyDescent="0.2">
      <c r="A28" s="258" t="s">
        <v>230</v>
      </c>
      <c r="B28" s="258"/>
      <c r="C28" s="258"/>
      <c r="D28" s="258"/>
      <c r="E28" s="258"/>
      <c r="F28" s="258"/>
      <c r="G28" s="20">
        <v>20</v>
      </c>
      <c r="H28" s="29">
        <v>0</v>
      </c>
      <c r="I28" s="29">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29">
        <v>0</v>
      </c>
      <c r="I39" s="29">
        <v>0</v>
      </c>
    </row>
    <row r="40" spans="1:9" ht="12.75" customHeight="1" x14ac:dyDescent="0.2">
      <c r="A40" s="257" t="s">
        <v>237</v>
      </c>
      <c r="B40" s="257"/>
      <c r="C40" s="257"/>
      <c r="D40" s="257"/>
      <c r="E40" s="257"/>
      <c r="F40" s="257"/>
      <c r="G40" s="21">
        <v>31</v>
      </c>
      <c r="H40" s="29">
        <v>0</v>
      </c>
      <c r="I40" s="29">
        <v>0</v>
      </c>
    </row>
    <row r="41" spans="1:9" ht="12.75" customHeight="1" x14ac:dyDescent="0.2">
      <c r="A41" s="257" t="s">
        <v>238</v>
      </c>
      <c r="B41" s="257"/>
      <c r="C41" s="257"/>
      <c r="D41" s="257"/>
      <c r="E41" s="257"/>
      <c r="F41" s="257"/>
      <c r="G41" s="21">
        <v>32</v>
      </c>
      <c r="H41" s="29">
        <v>0</v>
      </c>
      <c r="I41" s="29">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44377</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3600000</v>
      </c>
      <c r="I7" s="41">
        <v>21363005</v>
      </c>
      <c r="J7" s="41">
        <v>180000</v>
      </c>
      <c r="K7" s="41">
        <v>0</v>
      </c>
      <c r="L7" s="41">
        <v>0</v>
      </c>
      <c r="M7" s="41">
        <v>0</v>
      </c>
      <c r="N7" s="41">
        <v>0</v>
      </c>
      <c r="O7" s="41">
        <v>-4340637</v>
      </c>
      <c r="P7" s="41">
        <v>0</v>
      </c>
      <c r="Q7" s="41">
        <v>0</v>
      </c>
      <c r="R7" s="41">
        <v>0</v>
      </c>
      <c r="S7" s="41">
        <v>0</v>
      </c>
      <c r="T7" s="41">
        <v>0</v>
      </c>
      <c r="U7" s="41">
        <v>-2532175</v>
      </c>
      <c r="V7" s="41">
        <v>1411226</v>
      </c>
      <c r="W7" s="42">
        <f>H7+I7+J7+K7-L7+M7+N7+O7+P7+Q7+R7+U7+V7+S7+T7</f>
        <v>19681419</v>
      </c>
      <c r="X7" s="41">
        <v>0</v>
      </c>
      <c r="Y7" s="42">
        <f>W7+X7</f>
        <v>19681419</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1</v>
      </c>
      <c r="W9" s="42">
        <f t="shared" si="0"/>
        <v>1</v>
      </c>
      <c r="X9" s="41">
        <v>0</v>
      </c>
      <c r="Y9" s="42">
        <f t="shared" si="1"/>
        <v>1</v>
      </c>
    </row>
    <row r="10" spans="1:25" ht="24" customHeight="1" x14ac:dyDescent="0.2">
      <c r="A10" s="279" t="s">
        <v>300</v>
      </c>
      <c r="B10" s="279"/>
      <c r="C10" s="279"/>
      <c r="D10" s="279"/>
      <c r="E10" s="279"/>
      <c r="F10" s="279"/>
      <c r="G10" s="7">
        <v>4</v>
      </c>
      <c r="H10" s="42">
        <f>H7+H8+H9</f>
        <v>3600000</v>
      </c>
      <c r="I10" s="42">
        <f t="shared" ref="I10:Y10" si="2">I7+I8+I9</f>
        <v>21363005</v>
      </c>
      <c r="J10" s="42">
        <f t="shared" si="2"/>
        <v>180000</v>
      </c>
      <c r="K10" s="42">
        <f>K7+K8+K9</f>
        <v>0</v>
      </c>
      <c r="L10" s="42">
        <f t="shared" si="2"/>
        <v>0</v>
      </c>
      <c r="M10" s="42">
        <f t="shared" si="2"/>
        <v>0</v>
      </c>
      <c r="N10" s="42">
        <f t="shared" si="2"/>
        <v>0</v>
      </c>
      <c r="O10" s="42">
        <f t="shared" si="2"/>
        <v>-4340637</v>
      </c>
      <c r="P10" s="42">
        <f t="shared" si="2"/>
        <v>0</v>
      </c>
      <c r="Q10" s="42">
        <f t="shared" si="2"/>
        <v>0</v>
      </c>
      <c r="R10" s="42">
        <f t="shared" si="2"/>
        <v>0</v>
      </c>
      <c r="S10" s="42">
        <f t="shared" si="2"/>
        <v>0</v>
      </c>
      <c r="T10" s="42">
        <f t="shared" si="2"/>
        <v>0</v>
      </c>
      <c r="U10" s="42">
        <f t="shared" si="2"/>
        <v>-2532175</v>
      </c>
      <c r="V10" s="42">
        <f t="shared" si="2"/>
        <v>1411227</v>
      </c>
      <c r="W10" s="42">
        <f t="shared" si="2"/>
        <v>19681420</v>
      </c>
      <c r="X10" s="42">
        <f t="shared" si="2"/>
        <v>0</v>
      </c>
      <c r="Y10" s="42">
        <f t="shared" si="2"/>
        <v>19681420</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835285</v>
      </c>
      <c r="W11" s="42">
        <f t="shared" ref="W11:W29" si="3">H11+I11+J11+K11-L11+M11+N11+O11+P11+Q11+R11+U11+V11+S11+T11</f>
        <v>835285</v>
      </c>
      <c r="X11" s="41">
        <v>0</v>
      </c>
      <c r="Y11" s="42">
        <f t="shared" ref="Y11:Y29" si="4">W11+X11</f>
        <v>835285</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50956</v>
      </c>
      <c r="P13" s="43">
        <v>0</v>
      </c>
      <c r="Q13" s="43">
        <v>0</v>
      </c>
      <c r="R13" s="43">
        <v>0</v>
      </c>
      <c r="S13" s="41">
        <v>0</v>
      </c>
      <c r="T13" s="41">
        <v>0</v>
      </c>
      <c r="U13" s="41">
        <v>0</v>
      </c>
      <c r="V13" s="41">
        <v>0</v>
      </c>
      <c r="W13" s="42">
        <f t="shared" si="3"/>
        <v>50956</v>
      </c>
      <c r="X13" s="41">
        <v>0</v>
      </c>
      <c r="Y13" s="42">
        <f t="shared" si="4"/>
        <v>50956</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1411226</v>
      </c>
      <c r="V28" s="41">
        <v>-1411226</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3600000</v>
      </c>
      <c r="I30" s="44">
        <f t="shared" ref="I30:Y30" si="5">SUM(I10:I29)</f>
        <v>21363005</v>
      </c>
      <c r="J30" s="44">
        <f t="shared" si="5"/>
        <v>180000</v>
      </c>
      <c r="K30" s="44">
        <f t="shared" si="5"/>
        <v>0</v>
      </c>
      <c r="L30" s="44">
        <f t="shared" si="5"/>
        <v>0</v>
      </c>
      <c r="M30" s="44">
        <f t="shared" si="5"/>
        <v>0</v>
      </c>
      <c r="N30" s="44">
        <f t="shared" si="5"/>
        <v>0</v>
      </c>
      <c r="O30" s="44">
        <f t="shared" si="5"/>
        <v>-4289681</v>
      </c>
      <c r="P30" s="44">
        <f t="shared" si="5"/>
        <v>0</v>
      </c>
      <c r="Q30" s="44">
        <f t="shared" si="5"/>
        <v>0</v>
      </c>
      <c r="R30" s="44">
        <f t="shared" si="5"/>
        <v>0</v>
      </c>
      <c r="S30" s="44">
        <f t="shared" si="5"/>
        <v>0</v>
      </c>
      <c r="T30" s="44">
        <f t="shared" si="5"/>
        <v>0</v>
      </c>
      <c r="U30" s="44">
        <f t="shared" si="5"/>
        <v>-1120949</v>
      </c>
      <c r="V30" s="44">
        <f t="shared" si="5"/>
        <v>835286</v>
      </c>
      <c r="W30" s="44">
        <f t="shared" si="5"/>
        <v>20567661</v>
      </c>
      <c r="X30" s="44">
        <f t="shared" si="5"/>
        <v>0</v>
      </c>
      <c r="Y30" s="44">
        <f t="shared" si="5"/>
        <v>20567661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50956</v>
      </c>
      <c r="P32" s="42">
        <f t="shared" si="6"/>
        <v>0</v>
      </c>
      <c r="Q32" s="42">
        <f t="shared" si="6"/>
        <v>0</v>
      </c>
      <c r="R32" s="42">
        <f t="shared" si="6"/>
        <v>0</v>
      </c>
      <c r="S32" s="42">
        <f t="shared" ref="S32:T32" si="7">SUM(S12:S20)</f>
        <v>0</v>
      </c>
      <c r="T32" s="42">
        <f t="shared" si="7"/>
        <v>0</v>
      </c>
      <c r="U32" s="42">
        <f t="shared" si="6"/>
        <v>0</v>
      </c>
      <c r="V32" s="42">
        <f t="shared" si="6"/>
        <v>0</v>
      </c>
      <c r="W32" s="42">
        <f t="shared" si="6"/>
        <v>50956</v>
      </c>
      <c r="X32" s="42">
        <f t="shared" si="6"/>
        <v>0</v>
      </c>
      <c r="Y32" s="42">
        <f t="shared" si="6"/>
        <v>50956</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50956</v>
      </c>
      <c r="P33" s="42">
        <f t="shared" si="8"/>
        <v>0</v>
      </c>
      <c r="Q33" s="42">
        <f t="shared" si="8"/>
        <v>0</v>
      </c>
      <c r="R33" s="42">
        <f t="shared" si="8"/>
        <v>0</v>
      </c>
      <c r="S33" s="42">
        <f t="shared" ref="S33:T33" si="9">S11+S32</f>
        <v>0</v>
      </c>
      <c r="T33" s="42">
        <f t="shared" si="9"/>
        <v>0</v>
      </c>
      <c r="U33" s="42">
        <f t="shared" si="8"/>
        <v>0</v>
      </c>
      <c r="V33" s="42">
        <f t="shared" si="8"/>
        <v>835285</v>
      </c>
      <c r="W33" s="42">
        <f t="shared" si="8"/>
        <v>886241</v>
      </c>
      <c r="X33" s="42">
        <f t="shared" si="8"/>
        <v>0</v>
      </c>
      <c r="Y33" s="42">
        <f t="shared" si="8"/>
        <v>886241</v>
      </c>
    </row>
    <row r="34" spans="1:25" ht="30.75" customHeight="1" x14ac:dyDescent="0.2">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1411226</v>
      </c>
      <c r="V34" s="44">
        <f t="shared" si="10"/>
        <v>-1411226</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3600000</v>
      </c>
      <c r="I36" s="41">
        <v>21363005</v>
      </c>
      <c r="J36" s="41">
        <v>180000</v>
      </c>
      <c r="K36" s="41">
        <v>0</v>
      </c>
      <c r="L36" s="41">
        <v>0</v>
      </c>
      <c r="M36" s="41">
        <v>0</v>
      </c>
      <c r="N36" s="41">
        <v>0</v>
      </c>
      <c r="O36" s="41">
        <v>-4289681</v>
      </c>
      <c r="P36" s="41">
        <v>0</v>
      </c>
      <c r="Q36" s="41">
        <v>0</v>
      </c>
      <c r="R36" s="41">
        <v>0</v>
      </c>
      <c r="S36" s="41">
        <v>0</v>
      </c>
      <c r="T36" s="41">
        <v>0</v>
      </c>
      <c r="U36" s="41">
        <v>-1120948</v>
      </c>
      <c r="V36" s="41">
        <v>833285</v>
      </c>
      <c r="W36" s="45">
        <f>H36+I36+J36+K36-L36+M36+N36+O36+P36+Q36+R36+U36+V36+S36+T36</f>
        <v>20565661</v>
      </c>
      <c r="X36" s="41">
        <v>0</v>
      </c>
      <c r="Y36" s="45">
        <f t="shared" ref="Y36:Y38" si="12">W36+X36</f>
        <v>20565661</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3600000</v>
      </c>
      <c r="I39" s="42">
        <f t="shared" ref="I39:Y39" si="14">I36+I37+I38</f>
        <v>21363005</v>
      </c>
      <c r="J39" s="42">
        <f t="shared" si="14"/>
        <v>180000</v>
      </c>
      <c r="K39" s="42">
        <f t="shared" si="14"/>
        <v>0</v>
      </c>
      <c r="L39" s="42">
        <f t="shared" si="14"/>
        <v>0</v>
      </c>
      <c r="M39" s="42">
        <f t="shared" si="14"/>
        <v>0</v>
      </c>
      <c r="N39" s="42">
        <f t="shared" si="14"/>
        <v>0</v>
      </c>
      <c r="O39" s="42">
        <f t="shared" si="14"/>
        <v>-4289681</v>
      </c>
      <c r="P39" s="42">
        <f t="shared" si="14"/>
        <v>0</v>
      </c>
      <c r="Q39" s="42">
        <f t="shared" si="14"/>
        <v>0</v>
      </c>
      <c r="R39" s="42">
        <f t="shared" si="14"/>
        <v>0</v>
      </c>
      <c r="S39" s="42">
        <f t="shared" si="14"/>
        <v>0</v>
      </c>
      <c r="T39" s="42">
        <f t="shared" si="14"/>
        <v>0</v>
      </c>
      <c r="U39" s="42">
        <f t="shared" si="14"/>
        <v>-1120948</v>
      </c>
      <c r="V39" s="42">
        <f t="shared" si="14"/>
        <v>833285</v>
      </c>
      <c r="W39" s="42">
        <f t="shared" si="14"/>
        <v>20565661</v>
      </c>
      <c r="X39" s="42">
        <f t="shared" si="14"/>
        <v>0</v>
      </c>
      <c r="Y39" s="42">
        <f t="shared" si="14"/>
        <v>20565661</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592174</v>
      </c>
      <c r="W40" s="45">
        <f t="shared" ref="W40:W58" si="15">H40+I40+J40+K40-L40+M40+N40+O40+P40+Q40+R40+U40+V40+S40+T40</f>
        <v>592174</v>
      </c>
      <c r="X40" s="41">
        <v>0</v>
      </c>
      <c r="Y40" s="45">
        <f t="shared" ref="Y40:Y58" si="16">W40+X40</f>
        <v>592174</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38241</v>
      </c>
      <c r="P42" s="43">
        <v>0</v>
      </c>
      <c r="Q42" s="43">
        <v>0</v>
      </c>
      <c r="R42" s="43">
        <v>0</v>
      </c>
      <c r="S42" s="41">
        <v>0</v>
      </c>
      <c r="T42" s="41">
        <v>0</v>
      </c>
      <c r="U42" s="41">
        <v>0</v>
      </c>
      <c r="V42" s="41">
        <v>0</v>
      </c>
      <c r="W42" s="45">
        <f t="shared" si="15"/>
        <v>38241</v>
      </c>
      <c r="X42" s="41">
        <v>0</v>
      </c>
      <c r="Y42" s="45">
        <f t="shared" si="16"/>
        <v>38241</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833285</v>
      </c>
      <c r="V57" s="41">
        <v>-833285</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3600000</v>
      </c>
      <c r="I59" s="44">
        <f t="shared" ref="I59:Y59" si="17">SUM(I39:I58)</f>
        <v>21363005</v>
      </c>
      <c r="J59" s="44">
        <f t="shared" si="17"/>
        <v>180000</v>
      </c>
      <c r="K59" s="44">
        <f t="shared" si="17"/>
        <v>0</v>
      </c>
      <c r="L59" s="44">
        <f t="shared" si="17"/>
        <v>0</v>
      </c>
      <c r="M59" s="44">
        <f t="shared" si="17"/>
        <v>0</v>
      </c>
      <c r="N59" s="44">
        <f t="shared" si="17"/>
        <v>0</v>
      </c>
      <c r="O59" s="44">
        <f t="shared" si="17"/>
        <v>-4251440</v>
      </c>
      <c r="P59" s="44">
        <f t="shared" si="17"/>
        <v>0</v>
      </c>
      <c r="Q59" s="44">
        <f t="shared" si="17"/>
        <v>0</v>
      </c>
      <c r="R59" s="44">
        <f t="shared" si="17"/>
        <v>0</v>
      </c>
      <c r="S59" s="44">
        <f t="shared" si="17"/>
        <v>0</v>
      </c>
      <c r="T59" s="44">
        <f t="shared" si="17"/>
        <v>0</v>
      </c>
      <c r="U59" s="44">
        <f t="shared" si="17"/>
        <v>-287663</v>
      </c>
      <c r="V59" s="44">
        <f t="shared" si="17"/>
        <v>592174</v>
      </c>
      <c r="W59" s="44">
        <f t="shared" si="17"/>
        <v>21196076</v>
      </c>
      <c r="X59" s="44">
        <f t="shared" si="17"/>
        <v>0</v>
      </c>
      <c r="Y59" s="44">
        <f t="shared" si="17"/>
        <v>21196076</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38241</v>
      </c>
      <c r="P61" s="45">
        <f t="shared" si="18"/>
        <v>0</v>
      </c>
      <c r="Q61" s="45">
        <f t="shared" si="18"/>
        <v>0</v>
      </c>
      <c r="R61" s="45">
        <f t="shared" si="18"/>
        <v>0</v>
      </c>
      <c r="S61" s="45">
        <f t="shared" ref="S61:T61" si="19">SUM(S41:S49)</f>
        <v>0</v>
      </c>
      <c r="T61" s="45">
        <f t="shared" si="19"/>
        <v>0</v>
      </c>
      <c r="U61" s="45">
        <f t="shared" si="18"/>
        <v>0</v>
      </c>
      <c r="V61" s="45">
        <f t="shared" si="18"/>
        <v>0</v>
      </c>
      <c r="W61" s="45">
        <f t="shared" si="18"/>
        <v>38241</v>
      </c>
      <c r="X61" s="45">
        <f t="shared" si="18"/>
        <v>0</v>
      </c>
      <c r="Y61" s="45">
        <f t="shared" si="18"/>
        <v>38241</v>
      </c>
    </row>
    <row r="62" spans="1:25" ht="27.75" customHeight="1" x14ac:dyDescent="0.2">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38241</v>
      </c>
      <c r="P62" s="45">
        <f t="shared" si="20"/>
        <v>0</v>
      </c>
      <c r="Q62" s="45">
        <f t="shared" si="20"/>
        <v>0</v>
      </c>
      <c r="R62" s="45">
        <f t="shared" si="20"/>
        <v>0</v>
      </c>
      <c r="S62" s="45">
        <f t="shared" ref="S62:T62" si="21">S40+S61</f>
        <v>0</v>
      </c>
      <c r="T62" s="45">
        <f t="shared" si="21"/>
        <v>0</v>
      </c>
      <c r="U62" s="45">
        <f t="shared" si="20"/>
        <v>0</v>
      </c>
      <c r="V62" s="45">
        <f t="shared" si="20"/>
        <v>592174</v>
      </c>
      <c r="W62" s="45">
        <f t="shared" si="20"/>
        <v>630415</v>
      </c>
      <c r="X62" s="45">
        <f t="shared" si="20"/>
        <v>0</v>
      </c>
      <c r="Y62" s="45">
        <f t="shared" si="20"/>
        <v>630415</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833285</v>
      </c>
      <c r="V63" s="46">
        <f t="shared" si="22"/>
        <v>-833285</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O23" sqref="O23"/>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5"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2021-07-22T08:56:31Z</cp:lastPrinted>
  <dcterms:created xsi:type="dcterms:W3CDTF">2008-10-17T11:51:54Z</dcterms:created>
  <dcterms:modified xsi:type="dcterms:W3CDTF">2021-07-22T08:58:18Z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