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0\Godišnji financijski izvještaj\"/>
    </mc:Choice>
  </mc:AlternateContent>
  <xr:revisionPtr revIDLastSave="0" documentId="13_ncr:1_{7DEDC0C1-4AB4-42BE-B4DB-36D636643147}" xr6:coauthVersionLast="46" xr6:coauthVersionMax="46" xr10:uidLastSave="{00000000-0000-0000-0000-000000000000}"/>
  <bookViews>
    <workbookView xWindow="-120" yWindow="-120" windowWidth="29040" windowHeight="159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5"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H24" i="20"/>
  <c r="H27" i="20" s="1"/>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<sst xmlns="http://schemas.openxmlformats.org/spreadsheetml/2006/main" count="520" uniqueCount="457">
  <si>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</si>
  <si>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</si>
  <si>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</si>
  <si>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</si>
  <si>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</si>
  <si>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</si>
  <si>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</si>
  <si>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</si>
  <si>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</si>
  <si>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</si>
  <si>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</si>
  <si>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</si>
  <si>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</si>
  <si>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</si>
  <si>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</si>
  <si>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</si>
  <si>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</si>
  <si>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</si>
  <si>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</si>
  <si>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</si>
  <si>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</si>
  <si>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</si>
  <si>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</si>
  <si>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</si>
  <si>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</si>
  <si>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</si>
  <si>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</si>
  <si>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</si>
  <si>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</si>
  <si>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</si>
  <si>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</si>
  <si>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</si>
  <si>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</si>
  <si>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</si>
  <si>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</si>
  <si>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</si>
  <si>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</si>
  <si>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</si>
  <si>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</si>
  <si>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</si>
  <si>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</si>
  <si>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</si>
  <si>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</si>
  <si>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</si>
  <si>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</si>
  <si>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</si>
  <si>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</si>
  <si>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</si>
  <si>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</si>
  <si>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</si>
  <si>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</si>
  <si>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</si>
  <si>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</si>
  <si>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</si>
  <si>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</si>
  <si>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</si>
  <si>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</si>
  <si>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</si>
  <si>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</si>
  <si>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</si>
  <si>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</si>
  <si>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</si>
  <si>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</si>
  <si>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</si>
  <si>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</si>
  <si>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</si>
  <si>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</si>
  <si>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</si>
  <si>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</si>
  <si>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</si>
  <si>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</si>
  <si>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</si>
  <si>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</si>
  <si>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</si>
  <si>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</si>
  <si>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</si>
  <si>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</si>
  <si>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</si>
  <si>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</si>
  <si>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</si>
  <si>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</si>
  <si>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</si>
  <si>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</si>
  <si>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</si>
  <si>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</si>
  <si>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</si>
  <si>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</si>
  <si>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</si>
  <si>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</si>
  <si>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</si>
  <si>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</si>
  <si>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</si>
  <si>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</si>
  <si>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</si>
  <si>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</si>
  <si>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</si>
  <si>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</si>
  <si>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</si>
  <si>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</si>
  <si>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</si>
  <si>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</si>
  <si>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</si>
  <si>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</si>
  <si>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</si>
  <si>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</si>
  <si>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</si>
  <si>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</si>
  <si>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</si>
  <si>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</si>
  <si>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</si>
  <si>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</si>
  <si>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</si>
  <si>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</si>
  <si>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</si>
  <si>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</si>
  <si>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</si>
  <si>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</si>
  <si>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</si>
  <si>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</si>
  <si>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</si>
  <si>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</si>
  <si>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</si>
  <si>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</si>
  <si>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</si>
  <si>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</si>
  <si>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</si>
  <si>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</si>
  <si>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</si>
  <si>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</si>
  <si>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</si>
  <si>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</si>
  <si>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</si>
  <si>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</si>
  <si>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</si>
  <si>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</si>
  <si>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</si>
  <si>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</si>
  <si>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</si>
  <si>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</si>
  <si>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</si>
  <si>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</si>
  <si>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</si>
  <si>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</si>
  <si>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</si>
  <si>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</si>
  <si>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</si>
  <si>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</si>
  <si>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</si>
  <si>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</si>
  <si>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</si>
  <si>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</si>
  <si>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</si>
  <si>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</si>
  <si>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</si>
  <si>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</si>
  <si>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</si>
  <si>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</si>
  <si>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</si>
  <si>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</si>
  <si>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</si>
  <si>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</si>
  <si>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</si>
  <si>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</si>
  <si>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</si>
  <si>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</si>
  <si>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</si>
  <si>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</si>
  <si>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</si>
  <si>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</si>
  <si>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</si>
  <si>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</si>
  <si>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</si>
  <si>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</si>
  <si>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</si>
  <si>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</si>
  <si>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</si>
  <si>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</si>
  <si>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</si>
  <si>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</si>
  <si>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</si>
  <si>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</si>
  <si>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</si>
  <si>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</si>
  <si>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</si>
  <si>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</si>
  <si>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</si>
  <si>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</si>
  <si>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</si>
  <si>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</si>
  <si>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</si>
  <si>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</si>
  <si>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</si>
  <si>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</si>
  <si>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</si>
  <si>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</si>
  <si>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</si>
  <si>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</si>
  <si>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</si>
  <si>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</si>
  <si>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</si>
  <si>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</si>
  <si>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</si>
  <si>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</si>
  <si>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</si>
  <si>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</si>
  <si>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</si>
  <si>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</si>
  <si>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</si>
  <si>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</si>
  <si>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</si>
  <si>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</si>
  <si>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</si>
  <si>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</si>
  <si>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</si>
  <si>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</si>
  <si>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</si>
  <si>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</si>
  <si>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</si>
  <si>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</si>
  <si>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</si>
  <si>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</si>
  <si>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</si>
  <si>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</si>
  <si>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</si>
  <si>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</si>
  <si>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</si>
  <si>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</si>
  <si>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</si>
  <si>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</si>
  <si>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</si>
  <si>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</si>
  <si>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</si>
  <si>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</si>
  <si>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</si>
  <si>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</si>
  <si>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</si>
  <si>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</si>
  <si>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</si>
  <si>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</si>
  <si>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</si>
  <si>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</si>
  <si>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</si>
  <si>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</si>
  <si>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</si>
  <si>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</si>
  <si>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</si>
  <si>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</si>
  <si>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</si>
  <si>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</si>
  <si>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</si>
  <si>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</si>
  <si>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</si>
  <si>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</si>
  <si>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</si>
  <si>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</si>
  <si>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</si>
  <si>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</si>
  <si>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</si>
  <si>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</si>
  <si>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</si>
  <si>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</si>
  <si>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</si>
  <si>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</si>
  <si>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</si>
  <si>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</si>
  <si>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</si>
  <si>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</si>
  <si>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</si>
  <si>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</si>
  <si>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</si>
  <si>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</si>
  <si>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</si>
  <si>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</si>
  <si>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</si>
  <si>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</si>
  <si>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</si>
  <si>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</si>
  <si>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</si>
  <si>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</si>
  <si>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</si>
  <si>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</si>
  <si>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</si>
  <si>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</si>
  <si>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</si>
  <si>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</si>
  <si>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</si>
  <si>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</si>
  <si>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</si>
  <si>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</si>
  <si>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</si>
  <si>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</si>
  <si>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</si>
  <si>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</si>
  <si>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</si>
  <si>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</si>
  <si>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</si>
  <si>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</si>
  <si>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</si>
  <si>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</si>
  <si>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</si>
  <si>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</si>
  <si>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</si>
  <si>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</si>
  <si>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</si>
  <si>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</si>
  <si>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</si>
  <si>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</si>
  <si>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</si>
  <si>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</si>
  <si>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</si>
  <si>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</si>
  <si>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</si>
  <si>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</si>
  <si>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</si>
  <si>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</si>
  <si>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</si>
  <si>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</si>
  <si>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</si>
  <si>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</si>
  <si>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</si>
  <si>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</si>
  <si>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</si>
  <si>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</si>
  <si>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</si>
  <si>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</si>
  <si>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</si>
  <si>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</si>
  <si>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</si>
  <si>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</si>
  <si>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</si>
  <si>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</si>
  <si>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</si>
  <si>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</si>
  <si>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</si>
  <si>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</si>
  <si>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</si>
  <si>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</si>
  <si>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</si>
  <si>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</si>
  <si>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</si>
  <si>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</si>
  <si>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</si>
  <si>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</si>
  <si>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</si>
  <si>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</si>
  <si>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</si>
  <si>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</si>
  <si>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</si>
  <si>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</si>
  <si>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</si>
  <si>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</si>
  <si>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</si>
  <si>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</si>
  <si>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</si>
  <si>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</si>
  <si>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</si>
  <si>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</si>
  <si>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</si>
  <si>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</si>
  <si>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</si>
  <si>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</si>
  <si>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</si>
  <si>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</si>
  <si>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</si>
  <si>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</si>
  <si>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</si>
  <si>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</si>
  <si>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</si>
  <si>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</si>
  <si>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</si>
  <si>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</si>
  <si>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</si>
  <si>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</si>
  <si>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</si>
  <si>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</si>
  <si>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</si>
  <si>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</si>
  <si>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</si>
  <si>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</si>
  <si>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</si>
  <si>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</si>
  <si>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</si>
  <si>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</si>
  <si>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</si>
  <si>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</si>
  <si>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</si>
  <si>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</si>
  <si>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</si>
  <si>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</si>
  <si>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</si>
  <si>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</si>
  <si>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</si>
  <si>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</si>
  <si>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</si>
  <si>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</si>
  <si>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</si>
  <si>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</si>
  <si>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</si>
  <si>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</si>
  <si>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</si>
  <si>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</si>
  <si>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</si>
  <si>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</si>
  <si>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</si>
  <si>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</si>
  <si>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</si>
  <si>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</si>
  <si>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</si>
  <si>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</si>
  <si>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</si>
  <si>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</si>
  <si>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</si>
  <si>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</si>
  <si>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</si>
  <si>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</si>
  <si>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</si>
  <si>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</si>
  <si>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</si>
  <si>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</si>
  <si>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</si>
  <si>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</si>
  <si>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</si>
  <si>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</si>
  <si>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</si>
  <si>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</si>
  <si>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</si>
  <si>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</si>
  <si>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</si>
  <si>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</si>
  <si>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</si>
  <si>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31.12.2020.</t>
  </si>
  <si>
    <t>u razdoblju 1.1.2020.  do 31.12.2020.</t>
  </si>
  <si>
    <t>u razdoblju 1.1.2020. do 31.12.2020.</t>
  </si>
  <si>
    <t>01924737</t>
  </si>
  <si>
    <t>HR</t>
  </si>
  <si>
    <t>040211518</t>
  </si>
  <si>
    <t>22198253360</t>
  </si>
  <si>
    <t>74780000O06HVTU7F674</t>
  </si>
  <si>
    <t>3709</t>
  </si>
  <si>
    <t>Zagreb</t>
  </si>
  <si>
    <t>Budmanijeva 3</t>
  </si>
  <si>
    <t>info@terrafirma.hr</t>
  </si>
  <si>
    <t>www.terrafirma.hr</t>
  </si>
  <si>
    <t>Klijent d.o.o.</t>
  </si>
  <si>
    <t>Braovac Katarina</t>
  </si>
  <si>
    <t>01/8885-199</t>
  </si>
  <si>
    <t>racunovodstvo@klijent.hr</t>
  </si>
  <si>
    <t>Mazars Cinotti audit d.o.o.</t>
  </si>
  <si>
    <t>Mirela Copot Marjanović</t>
  </si>
  <si>
    <t>GRUPA TERRA FIRMA</t>
  </si>
  <si>
    <t>RAKALJ d.o.o.</t>
  </si>
  <si>
    <t>Zagreb, Budmanijeva 3</t>
  </si>
  <si>
    <t>TERRA TISON d.o.o.</t>
  </si>
  <si>
    <t>FALARICA d.o.o.</t>
  </si>
  <si>
    <t xml:space="preserve">Obveznik: GRUPA TERRA FIRMA </t>
  </si>
  <si>
    <t>Obveznik: GRUPA TERRA FIRMA</t>
  </si>
  <si>
    <t xml:space="preserve">BILJEŠKE UZ FINANCIJSKE IZVJEŠTAJE - GFI
Naziv izdavatelja:  TERRA FIRMA d.d.
OIB:   22198253360
Izvještajno razdoblje: 01.01.2020.- 31.12.2020.
Sjedište:  Budmanijeva 3, Zagreb
Pravni oblik: dioničko društvo
2. Financijski izvještaji za razdoblje od 01.01.2020. do 31.12.2020. godine sastavljeni su uz primjenu Međunarodnih standarda financijskog izvještavanja, daju cjelovit i istinit prikaz imovine i obveza, računa dobiti i gubitka, financijskog položaja i poslovanja Terra Firma d.d. i društava uključenih u konsolidaciju kao cjeline. Dodatne informacije nalaze se u bilješkama revidiranog financijskog izvještaja. 
3. Grupa Terra Firma nema financijskih obveza, jamstava ili nepredviđenih izdataka koji nisu uključeni u bilancu.
4. Nije bilo predujmova i odobrenih kredita članovima administrativnih, upravljačkih i nadzornih tijela..
5. PRIHODI OD PRODAJE                                         31.12.2019.	   31.12.2020.
Dobit od prodaje nekretnina	                            1.821.338	                     1.059.268
Prihod od zakupa ulaganja u nekretnine            480.039                        907.487
	                                                                          2.301.377	                      1.966.755                     
6. Grupa nema dugovanja koja dospijevaju nakon više od pet godina, a ukupna dugovanja izdavatelja pokrivena vrijednim osiguranjem koje je dao izdavatelj nalaze se u bilješci 15. u sklopu revidiranog financijskog izvještaja.
7. Prosječan broj zaposlenih tijekom poslovne godine: 4
8. Grupa u poslovnoj godini nije kapitaliziralo trošak plaća. 
9. Izvještaj o primicima članova Uprave i Nadzornog odbora za 2020. godinu biti će izrađen i objavljen sukladno odredbama Zakona o trgovačkim društvima i ostalim primjenjivim propisima.
10. Prosječan broj zaposlenika tijekom poslovne godine raščlanjen po kategorijama:
       Kategorija                                   Broj zaposlenika
       Administracija                                                         3                                                                                                                                                                                                                                                                                                                                                                                                                                                                                                      Uprava                                                                           1                                                                                                                                                                                                                                                                                                                                                                                                                                                                                           11. U bilanci nisu priznata rezerviranja za odgođeni porez.
12.  Ovisna društva: Rakalj d.o.o.           - 100% udjela u vlasništvu
                                        Terra Tison d.o.o. - 100% udjela u vlasništvu
                                        Falarica d.o.o.        - 50% udjela u vlasništvu  
                                        Terra West d.o.o. - 50% udjela u vlasništvu 
13. Nije bilo upisa dionica niti udjela tijekom poslovne godine u okviru odobrenog kapitala.
14. Rod dionice                       Broj dionica                            Nominalna vrijednost
       Redovne dionice                        36.000                                                     100,00 kn 
15. Grupa nema potvrda o sudjelovanju, konvertibilnih zadužnica, jamstava, opcija ili sličnih vrijednosnica ili prava.
16. Grupa nema udjela u društvima s neograničenom odgovornošću.
17. Izdavatelj je krajnja matica te nije kontrolirani član druge grupe. Izdavatelj kao krajnja matica sastavlja konsolidirane financijske izvještaje.
18. Izdavatelj je krajnja matica te nije kontrolirani član druge grupe. Izdavatelj kao krajnja matica sastavlja konsolidirane financijske izvještaje.
19. Društvo sastavlja konsolidirane financijske izvještaje koji su dostupni na internet stranicama www.terrafirma.hr, www.zse.hr i www.hanfa.hr
20. Za Terra Firmu d.d. predlaže se Glavnoj skupštini Društva donošenje odluke kojom se ukupnom ostvarena dobit za 2020. godinu u iznosu od 833.285 kn raspoređuje na pokriće gubitka iz prethodnih razdoblja.
21. Grupa nema materijalnih aranžmana koji nisu uključeni u revidirane financijske izvještaje na 31.12.2020. godine.
22. Događaji nakon datuma bilance objavljeni su u bilješci 28. revidiranog financijskog izvještaja za 2020. godinu.
23. Detalji poslovnih prihoda prikazani su u bilješkama 7. i 8. revidiranog financijskog izvještaja za 2020. godinu.
24.  Ukupna naknada Društva i Grupe za zakonski propisanu reviziju godišnjih financijskih izvještaja za 2020. godinu iznosi 34.800 kn. Ukupne naknade za ostale intelektualne usluge za 2020. godinu iznose 42.486 kn.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</si>
</sst>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29" workbookViewId="0">
      <selection activeCell="A49" sqref="A49:B49"/>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43831</v>
      </c>
      <c r="F4" s="166"/>
      <c r="G4" s="94" t="s">
        <v>0</v>
      </c>
      <c r="H4" s="165">
        <v>44196</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433</v>
      </c>
      <c r="D10" s="151"/>
      <c r="E10" s="84"/>
      <c r="F10" s="173" t="s">
        <v>413</v>
      </c>
      <c r="G10" s="174"/>
      <c r="H10" s="132" t="s">
        <v>434</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435</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436</v>
      </c>
      <c r="D14" s="151"/>
      <c r="E14" s="155"/>
      <c r="F14" s="140"/>
      <c r="G14" s="98" t="s">
        <v>414</v>
      </c>
      <c r="H14" s="132" t="s">
        <v>437</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438</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449</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439</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440</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441</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442</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4</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t="s">
        <v>450</v>
      </c>
      <c r="B36" s="128"/>
      <c r="C36" s="128"/>
      <c r="D36" s="128"/>
      <c r="E36" s="127" t="s">
        <v>451</v>
      </c>
      <c r="F36" s="128"/>
      <c r="G36" s="128"/>
      <c r="H36" s="128"/>
      <c r="I36" s="129"/>
      <c r="J36" s="83">
        <v>2192608</v>
      </c>
    </row>
    <row r="37" spans="1:10" ht="14.25" x14ac:dyDescent="0.2">
      <c r="A37" s="33"/>
      <c r="B37" s="82"/>
      <c r="C37" s="97"/>
      <c r="D37" s="137"/>
      <c r="E37" s="137"/>
      <c r="F37" s="137"/>
      <c r="G37" s="137"/>
      <c r="H37" s="137"/>
      <c r="I37" s="137"/>
      <c r="J37" s="35"/>
    </row>
    <row r="38" spans="1:10" x14ac:dyDescent="0.2">
      <c r="A38" s="127" t="s">
        <v>452</v>
      </c>
      <c r="B38" s="128"/>
      <c r="C38" s="128"/>
      <c r="D38" s="129"/>
      <c r="E38" s="127" t="s">
        <v>451</v>
      </c>
      <c r="F38" s="128"/>
      <c r="G38" s="128"/>
      <c r="H38" s="128"/>
      <c r="I38" s="129"/>
      <c r="J38" s="62">
        <v>2043181</v>
      </c>
    </row>
    <row r="39" spans="1:10" ht="14.25" x14ac:dyDescent="0.2">
      <c r="A39" s="33"/>
      <c r="B39" s="82"/>
      <c r="C39" s="97"/>
      <c r="D39" s="96"/>
      <c r="E39" s="137"/>
      <c r="F39" s="137"/>
      <c r="G39" s="137"/>
      <c r="H39" s="137"/>
      <c r="I39" s="85"/>
      <c r="J39" s="35"/>
    </row>
    <row r="40" spans="1:10" x14ac:dyDescent="0.2">
      <c r="A40" s="127" t="s">
        <v>453</v>
      </c>
      <c r="B40" s="128"/>
      <c r="C40" s="128"/>
      <c r="D40" s="129"/>
      <c r="E40" s="127" t="s">
        <v>451</v>
      </c>
      <c r="F40" s="128"/>
      <c r="G40" s="128"/>
      <c r="H40" s="128"/>
      <c r="I40" s="129"/>
      <c r="J40" s="62">
        <v>5020760</v>
      </c>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422</v>
      </c>
      <c r="D49" s="133"/>
      <c r="E49" s="130" t="s">
        <v>424</v>
      </c>
      <c r="F49" s="131"/>
      <c r="G49" s="124" t="s">
        <v>443</v>
      </c>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444</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445</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446</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447</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448</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1" right="1" top="1" bottom="1" header="0.5" footer="0.5"/>
  <pageSetup paperSize="9"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 zoomScale="110" zoomScaleNormal="100" workbookViewId="0">
      <selection activeCell="I130" sqref="I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430</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454</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22127427</v>
      </c>
      <c r="I9" s="59">
        <f>I10+I17+I27+I38+I43</f>
        <v>24933308</v>
      </c>
    </row>
    <row r="10" spans="1:9" ht="12.75" customHeight="1" x14ac:dyDescent="0.2">
      <c r="A10" s="184" t="s">
        <v>6</v>
      </c>
      <c r="B10" s="185"/>
      <c r="C10" s="185"/>
      <c r="D10" s="185"/>
      <c r="E10" s="185"/>
      <c r="F10" s="186"/>
      <c r="G10" s="17">
        <v>3</v>
      </c>
      <c r="H10" s="59">
        <f>H11+H12+H13+H14+H15+H16</f>
        <v>10000</v>
      </c>
      <c r="I10" s="59">
        <f>I11+I12+I13+I14+I15+I16</f>
        <v>5000</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10000</v>
      </c>
      <c r="I12" s="58">
        <v>5000</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22117427</v>
      </c>
      <c r="I17" s="59">
        <f>I18+I19+I20+I21+I22+I23+I24+I25+I26</f>
        <v>24918308</v>
      </c>
    </row>
    <row r="18" spans="1:9" ht="12.75" customHeight="1" x14ac:dyDescent="0.2">
      <c r="A18" s="189" t="s">
        <v>14</v>
      </c>
      <c r="B18" s="190"/>
      <c r="C18" s="190"/>
      <c r="D18" s="190"/>
      <c r="E18" s="190"/>
      <c r="F18" s="191"/>
      <c r="G18" s="16">
        <v>11</v>
      </c>
      <c r="H18" s="58">
        <v>0</v>
      </c>
      <c r="I18" s="58">
        <v>0</v>
      </c>
    </row>
    <row r="19" spans="1:9" ht="12.75" customHeight="1" x14ac:dyDescent="0.2">
      <c r="A19" s="189" t="s">
        <v>15</v>
      </c>
      <c r="B19" s="190"/>
      <c r="C19" s="190"/>
      <c r="D19" s="190"/>
      <c r="E19" s="190"/>
      <c r="F19" s="191"/>
      <c r="G19" s="16">
        <v>12</v>
      </c>
      <c r="H19" s="58">
        <v>0</v>
      </c>
      <c r="I19" s="58">
        <v>0</v>
      </c>
    </row>
    <row r="20" spans="1:9" ht="12.75" customHeight="1" x14ac:dyDescent="0.2">
      <c r="A20" s="189" t="s">
        <v>16</v>
      </c>
      <c r="B20" s="190"/>
      <c r="C20" s="190"/>
      <c r="D20" s="190"/>
      <c r="E20" s="190"/>
      <c r="F20" s="191"/>
      <c r="G20" s="16">
        <v>13</v>
      </c>
      <c r="H20" s="58">
        <v>14708</v>
      </c>
      <c r="I20" s="58">
        <v>102970</v>
      </c>
    </row>
    <row r="21" spans="1:9" ht="12.75" customHeight="1" x14ac:dyDescent="0.2">
      <c r="A21" s="189" t="s">
        <v>17</v>
      </c>
      <c r="B21" s="190"/>
      <c r="C21" s="190"/>
      <c r="D21" s="190"/>
      <c r="E21" s="190"/>
      <c r="F21" s="191"/>
      <c r="G21" s="16">
        <v>14</v>
      </c>
      <c r="H21" s="58">
        <v>0</v>
      </c>
      <c r="I21" s="58">
        <v>0</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0</v>
      </c>
      <c r="I24" s="58">
        <v>0</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22102719</v>
      </c>
      <c r="I26" s="58">
        <v>24815338</v>
      </c>
    </row>
    <row r="27" spans="1:9" ht="12.75" customHeight="1" x14ac:dyDescent="0.2">
      <c r="A27" s="184" t="s">
        <v>23</v>
      </c>
      <c r="B27" s="185"/>
      <c r="C27" s="185"/>
      <c r="D27" s="185"/>
      <c r="E27" s="185"/>
      <c r="F27" s="186"/>
      <c r="G27" s="17">
        <v>20</v>
      </c>
      <c r="H27" s="59">
        <f>SUM(H28:H37)</f>
        <v>0</v>
      </c>
      <c r="I27" s="59">
        <f>SUM(I28:I37)</f>
        <v>10000</v>
      </c>
    </row>
    <row r="28" spans="1:9" ht="12.75" customHeight="1" x14ac:dyDescent="0.2">
      <c r="A28" s="189" t="s">
        <v>24</v>
      </c>
      <c r="B28" s="190"/>
      <c r="C28" s="190"/>
      <c r="D28" s="190"/>
      <c r="E28" s="190"/>
      <c r="F28" s="191"/>
      <c r="G28" s="16">
        <v>21</v>
      </c>
      <c r="H28" s="58">
        <v>0</v>
      </c>
      <c r="I28" s="58">
        <v>10000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4166005</v>
      </c>
      <c r="I44" s="59">
        <f>I45+I53+I60+I70</f>
        <v>3081558</v>
      </c>
    </row>
    <row r="45" spans="1:9" ht="12.75" customHeight="1" x14ac:dyDescent="0.2">
      <c r="A45" s="184" t="s">
        <v>41</v>
      </c>
      <c r="B45" s="185"/>
      <c r="C45" s="185"/>
      <c r="D45" s="185"/>
      <c r="E45" s="185"/>
      <c r="F45" s="186"/>
      <c r="G45" s="17">
        <v>38</v>
      </c>
      <c r="H45" s="59">
        <f>SUM(H46:H52)</f>
        <v>0</v>
      </c>
      <c r="I45" s="59">
        <f>SUM(I46:I52)</f>
        <v>0</v>
      </c>
    </row>
    <row r="46" spans="1:9" ht="12.75" customHeight="1" x14ac:dyDescent="0.2">
      <c r="A46" s="189" t="s">
        <v>42</v>
      </c>
      <c r="B46" s="190"/>
      <c r="C46" s="190"/>
      <c r="D46" s="190"/>
      <c r="E46" s="190"/>
      <c r="F46" s="191"/>
      <c r="G46" s="16">
        <v>39</v>
      </c>
      <c r="H46" s="58">
        <v>0</v>
      </c>
      <c r="I46" s="58">
        <v>0</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0</v>
      </c>
      <c r="I49" s="58">
        <v>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878261</v>
      </c>
      <c r="I53" s="59">
        <f>SUM(I54:I59)</f>
        <v>173357</v>
      </c>
    </row>
    <row r="54" spans="1:9" ht="12.75" customHeight="1" x14ac:dyDescent="0.2">
      <c r="A54" s="189" t="s">
        <v>50</v>
      </c>
      <c r="B54" s="190"/>
      <c r="C54" s="190"/>
      <c r="D54" s="190"/>
      <c r="E54" s="190"/>
      <c r="F54" s="191"/>
      <c r="G54" s="16">
        <v>47</v>
      </c>
      <c r="H54" s="58">
        <v>0</v>
      </c>
      <c r="I54" s="58">
        <v>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833876</v>
      </c>
      <c r="I56" s="58">
        <v>145757</v>
      </c>
    </row>
    <row r="57" spans="1:9" ht="12.75" customHeight="1" x14ac:dyDescent="0.2">
      <c r="A57" s="189" t="s">
        <v>53</v>
      </c>
      <c r="B57" s="190"/>
      <c r="C57" s="190"/>
      <c r="D57" s="190"/>
      <c r="E57" s="190"/>
      <c r="F57" s="191"/>
      <c r="G57" s="16">
        <v>50</v>
      </c>
      <c r="H57" s="58">
        <v>0</v>
      </c>
      <c r="I57" s="58">
        <v>0</v>
      </c>
    </row>
    <row r="58" spans="1:9" ht="12.75" customHeight="1" x14ac:dyDescent="0.2">
      <c r="A58" s="189" t="s">
        <v>54</v>
      </c>
      <c r="B58" s="190"/>
      <c r="C58" s="190"/>
      <c r="D58" s="190"/>
      <c r="E58" s="190"/>
      <c r="F58" s="191"/>
      <c r="G58" s="16">
        <v>51</v>
      </c>
      <c r="H58" s="58">
        <v>13193</v>
      </c>
      <c r="I58" s="58">
        <v>14166</v>
      </c>
    </row>
    <row r="59" spans="1:9" ht="12.75" customHeight="1" x14ac:dyDescent="0.2">
      <c r="A59" s="189" t="s">
        <v>55</v>
      </c>
      <c r="B59" s="190"/>
      <c r="C59" s="190"/>
      <c r="D59" s="190"/>
      <c r="E59" s="190"/>
      <c r="F59" s="191"/>
      <c r="G59" s="16">
        <v>52</v>
      </c>
      <c r="H59" s="58">
        <v>31192</v>
      </c>
      <c r="I59" s="58">
        <v>13434</v>
      </c>
    </row>
    <row r="60" spans="1:9" ht="12.75" customHeight="1" x14ac:dyDescent="0.2">
      <c r="A60" s="184" t="s">
        <v>56</v>
      </c>
      <c r="B60" s="185"/>
      <c r="C60" s="185"/>
      <c r="D60" s="185"/>
      <c r="E60" s="185"/>
      <c r="F60" s="186"/>
      <c r="G60" s="17">
        <v>53</v>
      </c>
      <c r="H60" s="59">
        <f>SUM(H61:H69)</f>
        <v>2167620</v>
      </c>
      <c r="I60" s="59">
        <f>SUM(I61:I69)</f>
        <v>1856451</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30000</v>
      </c>
      <c r="I68" s="58">
        <v>50416</v>
      </c>
    </row>
    <row r="69" spans="1:9" ht="12.75" customHeight="1" x14ac:dyDescent="0.2">
      <c r="A69" s="189" t="s">
        <v>58</v>
      </c>
      <c r="B69" s="190"/>
      <c r="C69" s="190"/>
      <c r="D69" s="190"/>
      <c r="E69" s="190"/>
      <c r="F69" s="191"/>
      <c r="G69" s="16">
        <v>62</v>
      </c>
      <c r="H69" s="58">
        <v>2137620</v>
      </c>
      <c r="I69" s="58">
        <v>1806035</v>
      </c>
    </row>
    <row r="70" spans="1:9" ht="12.75" customHeight="1" x14ac:dyDescent="0.2">
      <c r="A70" s="215" t="s">
        <v>59</v>
      </c>
      <c r="B70" s="216"/>
      <c r="C70" s="216"/>
      <c r="D70" s="216"/>
      <c r="E70" s="216"/>
      <c r="F70" s="217"/>
      <c r="G70" s="16">
        <v>63</v>
      </c>
      <c r="H70" s="58">
        <v>1120124</v>
      </c>
      <c r="I70" s="58">
        <v>1051750</v>
      </c>
    </row>
    <row r="71" spans="1:9" ht="12.75" customHeight="1" x14ac:dyDescent="0.2">
      <c r="A71" s="221" t="s">
        <v>60</v>
      </c>
      <c r="B71" s="222"/>
      <c r="C71" s="222"/>
      <c r="D71" s="222"/>
      <c r="E71" s="222"/>
      <c r="F71" s="223"/>
      <c r="G71" s="16">
        <v>64</v>
      </c>
      <c r="H71" s="58">
        <v>0</v>
      </c>
      <c r="I71" s="58">
        <v>1299</v>
      </c>
    </row>
    <row r="72" spans="1:9" ht="12.75" customHeight="1" x14ac:dyDescent="0.2">
      <c r="A72" s="192" t="s">
        <v>61</v>
      </c>
      <c r="B72" s="193"/>
      <c r="C72" s="193"/>
      <c r="D72" s="193"/>
      <c r="E72" s="193"/>
      <c r="F72" s="194"/>
      <c r="G72" s="17">
        <v>65</v>
      </c>
      <c r="H72" s="59">
        <f>H8+H9+H44+H71</f>
        <v>26293432</v>
      </c>
      <c r="I72" s="59">
        <f>I8+I9+I44+I71</f>
        <v>28016165</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19678807</v>
      </c>
      <c r="I75" s="59">
        <f>I76+I77+I78+I84+I85+I89+I92+I95</f>
        <v>20627242</v>
      </c>
    </row>
    <row r="76" spans="1:9" ht="12.75" customHeight="1" x14ac:dyDescent="0.2">
      <c r="A76" s="188" t="s">
        <v>65</v>
      </c>
      <c r="B76" s="188"/>
      <c r="C76" s="188"/>
      <c r="D76" s="188"/>
      <c r="E76" s="188"/>
      <c r="F76" s="188"/>
      <c r="G76" s="16">
        <v>68</v>
      </c>
      <c r="H76" s="44">
        <v>3600000</v>
      </c>
      <c r="I76" s="44">
        <v>3600000</v>
      </c>
    </row>
    <row r="77" spans="1:9" ht="12.75" customHeight="1" x14ac:dyDescent="0.2">
      <c r="A77" s="188" t="s">
        <v>66</v>
      </c>
      <c r="B77" s="188"/>
      <c r="C77" s="188"/>
      <c r="D77" s="188"/>
      <c r="E77" s="188"/>
      <c r="F77" s="188"/>
      <c r="G77" s="16">
        <v>69</v>
      </c>
      <c r="H77" s="44">
        <v>21363005</v>
      </c>
      <c r="I77" s="44">
        <v>21363005</v>
      </c>
    </row>
    <row r="78" spans="1:9" ht="12.75" customHeight="1" x14ac:dyDescent="0.2">
      <c r="A78" s="218" t="s">
        <v>67</v>
      </c>
      <c r="B78" s="218"/>
      <c r="C78" s="218"/>
      <c r="D78" s="218"/>
      <c r="E78" s="218"/>
      <c r="F78" s="218"/>
      <c r="G78" s="17">
        <v>70</v>
      </c>
      <c r="H78" s="59">
        <f>SUM(H79:H83)</f>
        <v>180095</v>
      </c>
      <c r="I78" s="59">
        <f>SUM(I79:I83)</f>
        <v>180000</v>
      </c>
    </row>
    <row r="79" spans="1:9" ht="12.75" customHeight="1" x14ac:dyDescent="0.2">
      <c r="A79" s="183" t="s">
        <v>68</v>
      </c>
      <c r="B79" s="183"/>
      <c r="C79" s="183"/>
      <c r="D79" s="183"/>
      <c r="E79" s="183"/>
      <c r="F79" s="183"/>
      <c r="G79" s="16">
        <v>71</v>
      </c>
      <c r="H79" s="44">
        <v>180095</v>
      </c>
      <c r="I79" s="44">
        <v>180000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-6792110</v>
      </c>
      <c r="I89" s="59">
        <f>I90-I91</f>
        <v>-5459553</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6792110</v>
      </c>
      <c r="I91" s="44">
        <v>5459553</v>
      </c>
    </row>
    <row r="92" spans="1:9" ht="12.75" customHeight="1" x14ac:dyDescent="0.2">
      <c r="A92" s="218" t="s">
        <v>81</v>
      </c>
      <c r="B92" s="218"/>
      <c r="C92" s="218"/>
      <c r="D92" s="218"/>
      <c r="E92" s="218"/>
      <c r="F92" s="218"/>
      <c r="G92" s="17">
        <v>84</v>
      </c>
      <c r="H92" s="59">
        <f>H93-H94</f>
        <v>1330520</v>
      </c>
      <c r="I92" s="59">
        <f>I93-I94</f>
        <v>882208</v>
      </c>
    </row>
    <row r="93" spans="1:9" ht="12.75" customHeight="1" x14ac:dyDescent="0.2">
      <c r="A93" s="183" t="s">
        <v>82</v>
      </c>
      <c r="B93" s="183"/>
      <c r="C93" s="183"/>
      <c r="D93" s="183"/>
      <c r="E93" s="183"/>
      <c r="F93" s="183"/>
      <c r="G93" s="16">
        <v>85</v>
      </c>
      <c r="H93" s="44">
        <v>1330520</v>
      </c>
      <c r="I93" s="44">
        <v>882208</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-2703</v>
      </c>
      <c r="I95" s="44">
        <v>61582</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0</v>
      </c>
      <c r="I103" s="59">
        <f>SUM(I104:I114)</f>
        <v>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6614625</v>
      </c>
      <c r="I115" s="59">
        <f>SUM(I116:I129)</f>
        <v>7388923</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6539900</v>
      </c>
      <c r="I120" s="44">
        <v>6998040</v>
      </c>
    </row>
    <row r="121" spans="1:9" ht="12.75" customHeight="1" x14ac:dyDescent="0.2">
      <c r="A121" s="183" t="s">
        <v>98</v>
      </c>
      <c r="B121" s="183"/>
      <c r="C121" s="183"/>
      <c r="D121" s="183"/>
      <c r="E121" s="183"/>
      <c r="F121" s="183"/>
      <c r="G121" s="16">
        <v>113</v>
      </c>
      <c r="H121" s="44">
        <v>0</v>
      </c>
      <c r="I121" s="44">
        <v>0</v>
      </c>
    </row>
    <row r="122" spans="1:9" ht="12.75" customHeight="1" x14ac:dyDescent="0.2">
      <c r="A122" s="183" t="s">
        <v>99</v>
      </c>
      <c r="B122" s="183"/>
      <c r="C122" s="183"/>
      <c r="D122" s="183"/>
      <c r="E122" s="183"/>
      <c r="F122" s="183"/>
      <c r="G122" s="16">
        <v>114</v>
      </c>
      <c r="H122" s="44">
        <v>60</v>
      </c>
      <c r="I122" s="44">
        <v>250008</v>
      </c>
    </row>
    <row r="123" spans="1:9" ht="12.75" customHeight="1" x14ac:dyDescent="0.2">
      <c r="A123" s="183" t="s">
        <v>100</v>
      </c>
      <c r="B123" s="183"/>
      <c r="C123" s="183"/>
      <c r="D123" s="183"/>
      <c r="E123" s="183"/>
      <c r="F123" s="183"/>
      <c r="G123" s="16">
        <v>115</v>
      </c>
      <c r="H123" s="44">
        <v>25658</v>
      </c>
      <c r="I123" s="44">
        <v>51424</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21104</v>
      </c>
      <c r="I125" s="44">
        <v>35701</v>
      </c>
    </row>
    <row r="126" spans="1:9" x14ac:dyDescent="0.2">
      <c r="A126" s="183" t="s">
        <v>106</v>
      </c>
      <c r="B126" s="183"/>
      <c r="C126" s="183"/>
      <c r="D126" s="183"/>
      <c r="E126" s="183"/>
      <c r="F126" s="183"/>
      <c r="G126" s="16">
        <v>118</v>
      </c>
      <c r="H126" s="44">
        <v>2957</v>
      </c>
      <c r="I126" s="44">
        <v>32291</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24946</v>
      </c>
      <c r="I129" s="58">
        <v>21459</v>
      </c>
    </row>
    <row r="130" spans="1:9" ht="22.15" customHeight="1" x14ac:dyDescent="0.2">
      <c r="A130" s="219" t="s">
        <v>110</v>
      </c>
      <c r="B130" s="219"/>
      <c r="C130" s="219"/>
      <c r="D130" s="219"/>
      <c r="E130" s="219"/>
      <c r="F130" s="219"/>
      <c r="G130" s="16">
        <v>122</v>
      </c>
      <c r="H130" s="58">
        <v>0</v>
      </c>
      <c r="I130" s="58">
        <v>0</v>
      </c>
    </row>
    <row r="131" spans="1:9" x14ac:dyDescent="0.2">
      <c r="A131" s="187" t="s">
        <v>111</v>
      </c>
      <c r="B131" s="187"/>
      <c r="C131" s="187"/>
      <c r="D131" s="187"/>
      <c r="E131" s="187"/>
      <c r="F131" s="187"/>
      <c r="G131" s="17">
        <v>123</v>
      </c>
      <c r="H131" s="59">
        <f>H75+H96+H103+H115+H130</f>
        <v>26293432</v>
      </c>
      <c r="I131" s="59">
        <f>I75+I96+I103+I115+I130</f>
        <v>28016165</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3" zoomScaleNormal="100" zoomScaleSheetLayoutView="110" workbookViewId="0">
      <selection activeCell="P85" sqref="P8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431</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455</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2468467</v>
      </c>
      <c r="I7" s="63">
        <f>SUM(I8:I12)</f>
        <v>2139056</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2301377</v>
      </c>
      <c r="I9" s="58">
        <v>1966755</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167090</v>
      </c>
      <c r="I12" s="58">
        <v>172301</v>
      </c>
    </row>
    <row r="13" spans="1:9" x14ac:dyDescent="0.2">
      <c r="A13" s="187" t="s">
        <v>134</v>
      </c>
      <c r="B13" s="187"/>
      <c r="C13" s="187"/>
      <c r="D13" s="187"/>
      <c r="E13" s="187"/>
      <c r="F13" s="187"/>
      <c r="G13" s="17">
        <v>131</v>
      </c>
      <c r="H13" s="59">
        <f>H14+H15+H19+H23+H24+H25+H28+H35</f>
        <v>854495</v>
      </c>
      <c r="I13" s="59">
        <f>I14+I15+I19+I23+I24+I25+I28+I35</f>
        <v>968726</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443555</v>
      </c>
      <c r="I15" s="59">
        <f>SUM(I16:I18)</f>
        <v>435073</v>
      </c>
    </row>
    <row r="16" spans="1:9" x14ac:dyDescent="0.2">
      <c r="A16" s="234" t="s">
        <v>136</v>
      </c>
      <c r="B16" s="234"/>
      <c r="C16" s="234"/>
      <c r="D16" s="234"/>
      <c r="E16" s="234"/>
      <c r="F16" s="234"/>
      <c r="G16" s="16">
        <v>134</v>
      </c>
      <c r="H16" s="58">
        <v>96198</v>
      </c>
      <c r="I16" s="58">
        <v>83797</v>
      </c>
    </row>
    <row r="17" spans="1:9" x14ac:dyDescent="0.2">
      <c r="A17" s="234" t="s">
        <v>137</v>
      </c>
      <c r="B17" s="234"/>
      <c r="C17" s="234"/>
      <c r="D17" s="234"/>
      <c r="E17" s="234"/>
      <c r="F17" s="234"/>
      <c r="G17" s="16">
        <v>135</v>
      </c>
      <c r="H17" s="58">
        <v>0</v>
      </c>
      <c r="I17" s="58">
        <v>0</v>
      </c>
    </row>
    <row r="18" spans="1:9" x14ac:dyDescent="0.2">
      <c r="A18" s="234" t="s">
        <v>138</v>
      </c>
      <c r="B18" s="234"/>
      <c r="C18" s="234"/>
      <c r="D18" s="234"/>
      <c r="E18" s="234"/>
      <c r="F18" s="234"/>
      <c r="G18" s="16">
        <v>136</v>
      </c>
      <c r="H18" s="58">
        <v>347357</v>
      </c>
      <c r="I18" s="58">
        <v>351276</v>
      </c>
    </row>
    <row r="19" spans="1:9" x14ac:dyDescent="0.2">
      <c r="A19" s="243" t="s">
        <v>139</v>
      </c>
      <c r="B19" s="243"/>
      <c r="C19" s="243"/>
      <c r="D19" s="243"/>
      <c r="E19" s="243"/>
      <c r="F19" s="243"/>
      <c r="G19" s="17">
        <v>137</v>
      </c>
      <c r="H19" s="59">
        <f>SUM(H20:H22)</f>
        <v>194459</v>
      </c>
      <c r="I19" s="59">
        <f>SUM(I20:I22)</f>
        <v>281121</v>
      </c>
    </row>
    <row r="20" spans="1:9" x14ac:dyDescent="0.2">
      <c r="A20" s="234" t="s">
        <v>117</v>
      </c>
      <c r="B20" s="234"/>
      <c r="C20" s="234"/>
      <c r="D20" s="234"/>
      <c r="E20" s="234"/>
      <c r="F20" s="234"/>
      <c r="G20" s="16">
        <v>138</v>
      </c>
      <c r="H20" s="58">
        <v>138420</v>
      </c>
      <c r="I20" s="58">
        <v>198303</v>
      </c>
    </row>
    <row r="21" spans="1:9" x14ac:dyDescent="0.2">
      <c r="A21" s="234" t="s">
        <v>118</v>
      </c>
      <c r="B21" s="234"/>
      <c r="C21" s="234"/>
      <c r="D21" s="234"/>
      <c r="E21" s="234"/>
      <c r="F21" s="234"/>
      <c r="G21" s="16">
        <v>139</v>
      </c>
      <c r="H21" s="58">
        <v>34605</v>
      </c>
      <c r="I21" s="58">
        <v>51589</v>
      </c>
    </row>
    <row r="22" spans="1:9" x14ac:dyDescent="0.2">
      <c r="A22" s="234" t="s">
        <v>119</v>
      </c>
      <c r="B22" s="234"/>
      <c r="C22" s="234"/>
      <c r="D22" s="234"/>
      <c r="E22" s="234"/>
      <c r="F22" s="234"/>
      <c r="G22" s="16">
        <v>140</v>
      </c>
      <c r="H22" s="58">
        <v>21434</v>
      </c>
      <c r="I22" s="58">
        <v>31229</v>
      </c>
    </row>
    <row r="23" spans="1:9" x14ac:dyDescent="0.2">
      <c r="A23" s="183" t="s">
        <v>120</v>
      </c>
      <c r="B23" s="183"/>
      <c r="C23" s="183"/>
      <c r="D23" s="183"/>
      <c r="E23" s="183"/>
      <c r="F23" s="183"/>
      <c r="G23" s="16">
        <v>141</v>
      </c>
      <c r="H23" s="58">
        <v>19803</v>
      </c>
      <c r="I23" s="58">
        <v>16506</v>
      </c>
    </row>
    <row r="24" spans="1:9" x14ac:dyDescent="0.2">
      <c r="A24" s="183" t="s">
        <v>121</v>
      </c>
      <c r="B24" s="183"/>
      <c r="C24" s="183"/>
      <c r="D24" s="183"/>
      <c r="E24" s="183"/>
      <c r="F24" s="183"/>
      <c r="G24" s="16">
        <v>142</v>
      </c>
      <c r="H24" s="58">
        <v>132658</v>
      </c>
      <c r="I24" s="58">
        <v>222157</v>
      </c>
    </row>
    <row r="25" spans="1:9" x14ac:dyDescent="0.2">
      <c r="A25" s="243" t="s">
        <v>140</v>
      </c>
      <c r="B25" s="243"/>
      <c r="C25" s="243"/>
      <c r="D25" s="243"/>
      <c r="E25" s="243"/>
      <c r="F25" s="243"/>
      <c r="G25" s="17">
        <v>143</v>
      </c>
      <c r="H25" s="59">
        <f>H26+H27</f>
        <v>0</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0</v>
      </c>
      <c r="I27" s="58">
        <v>0</v>
      </c>
    </row>
    <row r="28" spans="1:9" x14ac:dyDescent="0.2">
      <c r="A28" s="243" t="s">
        <v>143</v>
      </c>
      <c r="B28" s="243"/>
      <c r="C28" s="243"/>
      <c r="D28" s="243"/>
      <c r="E28" s="243"/>
      <c r="F28" s="243"/>
      <c r="G28" s="17">
        <v>146</v>
      </c>
      <c r="H28" s="59">
        <f>SUM(H29:H34)</f>
        <v>0</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64020</v>
      </c>
      <c r="I35" s="58">
        <v>13869</v>
      </c>
    </row>
    <row r="36" spans="1:9" x14ac:dyDescent="0.2">
      <c r="A36" s="187" t="s">
        <v>150</v>
      </c>
      <c r="B36" s="187"/>
      <c r="C36" s="187"/>
      <c r="D36" s="187"/>
      <c r="E36" s="187"/>
      <c r="F36" s="187"/>
      <c r="G36" s="17">
        <v>154</v>
      </c>
      <c r="H36" s="59">
        <f>SUM(H37:H46)</f>
        <v>2018</v>
      </c>
      <c r="I36" s="59">
        <f>SUM(I37:I46)</f>
        <v>60237</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304</v>
      </c>
      <c r="I43" s="58">
        <v>44989</v>
      </c>
    </row>
    <row r="44" spans="1:9" x14ac:dyDescent="0.2">
      <c r="A44" s="183" t="s">
        <v>158</v>
      </c>
      <c r="B44" s="183"/>
      <c r="C44" s="183"/>
      <c r="D44" s="183"/>
      <c r="E44" s="183"/>
      <c r="F44" s="183"/>
      <c r="G44" s="16">
        <v>162</v>
      </c>
      <c r="H44" s="58">
        <v>1714</v>
      </c>
      <c r="I44" s="58">
        <v>13391</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1857</v>
      </c>
    </row>
    <row r="47" spans="1:9" x14ac:dyDescent="0.2">
      <c r="A47" s="187" t="s">
        <v>161</v>
      </c>
      <c r="B47" s="187"/>
      <c r="C47" s="187"/>
      <c r="D47" s="187"/>
      <c r="E47" s="187"/>
      <c r="F47" s="187"/>
      <c r="G47" s="17">
        <v>165</v>
      </c>
      <c r="H47" s="59">
        <f>SUM(H48:H54)</f>
        <v>296361</v>
      </c>
      <c r="I47" s="59">
        <f>SUM(I48:I54)</f>
        <v>271948</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294691</v>
      </c>
      <c r="I50" s="58">
        <v>271886</v>
      </c>
    </row>
    <row r="51" spans="1:9" x14ac:dyDescent="0.2">
      <c r="A51" s="236" t="s">
        <v>165</v>
      </c>
      <c r="B51" s="236"/>
      <c r="C51" s="236"/>
      <c r="D51" s="236"/>
      <c r="E51" s="236"/>
      <c r="F51" s="236"/>
      <c r="G51" s="16">
        <v>169</v>
      </c>
      <c r="H51" s="58">
        <v>1670</v>
      </c>
      <c r="I51" s="58">
        <v>62</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2470485</v>
      </c>
      <c r="I59" s="59">
        <f>I7+I36+I55+I56</f>
        <v>2199293</v>
      </c>
    </row>
    <row r="60" spans="1:9" x14ac:dyDescent="0.2">
      <c r="A60" s="187" t="s">
        <v>174</v>
      </c>
      <c r="B60" s="187"/>
      <c r="C60" s="187"/>
      <c r="D60" s="187"/>
      <c r="E60" s="187"/>
      <c r="F60" s="187"/>
      <c r="G60" s="17">
        <v>178</v>
      </c>
      <c r="H60" s="59">
        <f>H13+H47+H57+H58</f>
        <v>1150856</v>
      </c>
      <c r="I60" s="59">
        <f>I13+I47+I57+I58</f>
        <v>1240674</v>
      </c>
    </row>
    <row r="61" spans="1:9" x14ac:dyDescent="0.2">
      <c r="A61" s="187" t="s">
        <v>175</v>
      </c>
      <c r="B61" s="187"/>
      <c r="C61" s="187"/>
      <c r="D61" s="187"/>
      <c r="E61" s="187"/>
      <c r="F61" s="187"/>
      <c r="G61" s="17">
        <v>179</v>
      </c>
      <c r="H61" s="59">
        <f>H59-H60</f>
        <v>1319629</v>
      </c>
      <c r="I61" s="59">
        <f>I59-I60</f>
        <v>958619</v>
      </c>
    </row>
    <row r="62" spans="1:9" x14ac:dyDescent="0.2">
      <c r="A62" s="235" t="s">
        <v>176</v>
      </c>
      <c r="B62" s="235"/>
      <c r="C62" s="235"/>
      <c r="D62" s="235"/>
      <c r="E62" s="235"/>
      <c r="F62" s="235"/>
      <c r="G62" s="17">
        <v>180</v>
      </c>
      <c r="H62" s="59">
        <f>+IF((H59-H60)&gt;0,(H59-H60),0)</f>
        <v>1319629</v>
      </c>
      <c r="I62" s="59">
        <f>+IF((I59-I60)&gt;0,(I59-I60),0)</f>
        <v>958619</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0</v>
      </c>
      <c r="I64" s="58">
        <v>14068</v>
      </c>
    </row>
    <row r="65" spans="1:9" x14ac:dyDescent="0.2">
      <c r="A65" s="187" t="s">
        <v>178</v>
      </c>
      <c r="B65" s="187"/>
      <c r="C65" s="187"/>
      <c r="D65" s="187"/>
      <c r="E65" s="187"/>
      <c r="F65" s="187"/>
      <c r="G65" s="17">
        <v>183</v>
      </c>
      <c r="H65" s="59">
        <f>H61-H64</f>
        <v>1319629</v>
      </c>
      <c r="I65" s="59">
        <f>I61-I64</f>
        <v>944551</v>
      </c>
    </row>
    <row r="66" spans="1:9" x14ac:dyDescent="0.2">
      <c r="A66" s="235" t="s">
        <v>179</v>
      </c>
      <c r="B66" s="235"/>
      <c r="C66" s="235"/>
      <c r="D66" s="235"/>
      <c r="E66" s="235"/>
      <c r="F66" s="235"/>
      <c r="G66" s="17">
        <v>184</v>
      </c>
      <c r="H66" s="59">
        <f>+IF((H61-H64)&gt;0,(H61-H64),0)</f>
        <v>1319629</v>
      </c>
      <c r="I66" s="59">
        <f>+IF((I61-I64)&gt;0,(I61-I64),0)</f>
        <v>944551</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1319629</v>
      </c>
      <c r="I77" s="65">
        <v>944551</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1319629</v>
      </c>
      <c r="I84" s="53">
        <f>I85+I86</f>
        <v>944551</v>
      </c>
    </row>
    <row r="85" spans="1:9" x14ac:dyDescent="0.2">
      <c r="A85" s="239" t="s">
        <v>197</v>
      </c>
      <c r="B85" s="239"/>
      <c r="C85" s="239"/>
      <c r="D85" s="239"/>
      <c r="E85" s="239"/>
      <c r="F85" s="239"/>
      <c r="G85" s="16">
        <v>200</v>
      </c>
      <c r="H85" s="52">
        <v>1330520</v>
      </c>
      <c r="I85" s="52">
        <v>882208</v>
      </c>
    </row>
    <row r="86" spans="1:9" x14ac:dyDescent="0.2">
      <c r="A86" s="240" t="s">
        <v>198</v>
      </c>
      <c r="B86" s="240"/>
      <c r="C86" s="240"/>
      <c r="D86" s="240"/>
      <c r="E86" s="240"/>
      <c r="F86" s="240"/>
      <c r="G86" s="19">
        <v>201</v>
      </c>
      <c r="H86" s="66">
        <v>-10891</v>
      </c>
      <c r="I86" s="66">
        <v>62343</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1319629</v>
      </c>
      <c r="I88" s="52">
        <v>944551</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1319629</v>
      </c>
      <c r="I100" s="54">
        <f>I88+I99</f>
        <v>944551</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1319629</v>
      </c>
      <c r="I102" s="53">
        <f>I103+I104</f>
        <v>944551</v>
      </c>
    </row>
    <row r="103" spans="1:9" x14ac:dyDescent="0.2">
      <c r="A103" s="239" t="s">
        <v>125</v>
      </c>
      <c r="B103" s="239"/>
      <c r="C103" s="239"/>
      <c r="D103" s="239"/>
      <c r="E103" s="239"/>
      <c r="F103" s="239"/>
      <c r="G103" s="16">
        <v>216</v>
      </c>
      <c r="H103" s="52">
        <v>1330520</v>
      </c>
      <c r="I103" s="52">
        <v>882208</v>
      </c>
    </row>
    <row r="104" spans="1:9" x14ac:dyDescent="0.2">
      <c r="A104" s="240" t="s">
        <v>213</v>
      </c>
      <c r="B104" s="240"/>
      <c r="C104" s="240"/>
      <c r="D104" s="240"/>
      <c r="E104" s="240"/>
      <c r="F104" s="240"/>
      <c r="G104" s="19">
        <v>217</v>
      </c>
      <c r="H104" s="66">
        <v>-10891</v>
      </c>
      <c r="I104" s="66">
        <v>62343</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1" zoomScale="110" zoomScaleNormal="100" workbookViewId="0">
      <selection activeCell="I59" sqref="I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432</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454</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1319630</v>
      </c>
      <c r="I8" s="47">
        <v>958619</v>
      </c>
    </row>
    <row r="9" spans="1:9" ht="12.75" customHeight="1" x14ac:dyDescent="0.2">
      <c r="A9" s="265" t="s">
        <v>219</v>
      </c>
      <c r="B9" s="266"/>
      <c r="C9" s="266"/>
      <c r="D9" s="266"/>
      <c r="E9" s="266"/>
      <c r="F9" s="267"/>
      <c r="G9" s="17">
        <v>2</v>
      </c>
      <c r="H9" s="48">
        <f>H10+H11+H12+H13+H14+H15+H16+H17</f>
        <v>-1785668</v>
      </c>
      <c r="I9" s="48">
        <f>I10+I11+I12+I13+I14+I15+I16+I17</f>
        <v>-1022051</v>
      </c>
    </row>
    <row r="10" spans="1:9" ht="12.75" customHeight="1" x14ac:dyDescent="0.2">
      <c r="A10" s="257" t="s">
        <v>220</v>
      </c>
      <c r="B10" s="258"/>
      <c r="C10" s="258"/>
      <c r="D10" s="258"/>
      <c r="E10" s="258"/>
      <c r="F10" s="259"/>
      <c r="G10" s="22">
        <v>3</v>
      </c>
      <c r="H10" s="49">
        <v>19803</v>
      </c>
      <c r="I10" s="49">
        <v>16506</v>
      </c>
    </row>
    <row r="11" spans="1:9" ht="31.15" customHeight="1" x14ac:dyDescent="0.2">
      <c r="A11" s="257" t="s">
        <v>385</v>
      </c>
      <c r="B11" s="258"/>
      <c r="C11" s="258"/>
      <c r="D11" s="258"/>
      <c r="E11" s="258"/>
      <c r="F11" s="259"/>
      <c r="G11" s="22">
        <v>4</v>
      </c>
      <c r="H11" s="49">
        <v>-1805471</v>
      </c>
      <c r="I11" s="49">
        <v>-1059269</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0</v>
      </c>
      <c r="I13" s="49">
        <v>0</v>
      </c>
    </row>
    <row r="14" spans="1:9" ht="12.75" customHeight="1" x14ac:dyDescent="0.2">
      <c r="A14" s="257" t="s">
        <v>222</v>
      </c>
      <c r="B14" s="258"/>
      <c r="C14" s="258"/>
      <c r="D14" s="258"/>
      <c r="E14" s="258"/>
      <c r="F14" s="259"/>
      <c r="G14" s="22">
        <v>7</v>
      </c>
      <c r="H14" s="49">
        <v>0</v>
      </c>
      <c r="I14" s="49">
        <v>20712</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0</v>
      </c>
      <c r="I17" s="49">
        <v>0</v>
      </c>
    </row>
    <row r="18" spans="1:9" ht="29.45" customHeight="1" x14ac:dyDescent="0.2">
      <c r="A18" s="262" t="s">
        <v>388</v>
      </c>
      <c r="B18" s="263"/>
      <c r="C18" s="263"/>
      <c r="D18" s="263"/>
      <c r="E18" s="263"/>
      <c r="F18" s="264"/>
      <c r="G18" s="17">
        <v>11</v>
      </c>
      <c r="H18" s="48">
        <f>H8+H9</f>
        <v>-466038</v>
      </c>
      <c r="I18" s="48">
        <f>I8+I9</f>
        <v>-63432</v>
      </c>
    </row>
    <row r="19" spans="1:9" ht="12.75" customHeight="1" x14ac:dyDescent="0.2">
      <c r="A19" s="265" t="s">
        <v>226</v>
      </c>
      <c r="B19" s="266"/>
      <c r="C19" s="266"/>
      <c r="D19" s="266"/>
      <c r="E19" s="266"/>
      <c r="F19" s="267"/>
      <c r="G19" s="17">
        <v>12</v>
      </c>
      <c r="H19" s="48">
        <f>H20+H21+H22+H23</f>
        <v>-1243336</v>
      </c>
      <c r="I19" s="48">
        <f>I20+I21+I22+I23</f>
        <v>990166</v>
      </c>
    </row>
    <row r="20" spans="1:9" ht="12.75" customHeight="1" x14ac:dyDescent="0.2">
      <c r="A20" s="257" t="s">
        <v>227</v>
      </c>
      <c r="B20" s="258"/>
      <c r="C20" s="258"/>
      <c r="D20" s="258"/>
      <c r="E20" s="258"/>
      <c r="F20" s="259"/>
      <c r="G20" s="22">
        <v>13</v>
      </c>
      <c r="H20" s="49">
        <v>-410533</v>
      </c>
      <c r="I20" s="49">
        <v>280260</v>
      </c>
    </row>
    <row r="21" spans="1:9" ht="12.75" customHeight="1" x14ac:dyDescent="0.2">
      <c r="A21" s="257" t="s">
        <v>228</v>
      </c>
      <c r="B21" s="258"/>
      <c r="C21" s="258"/>
      <c r="D21" s="258"/>
      <c r="E21" s="258"/>
      <c r="F21" s="259"/>
      <c r="G21" s="22">
        <v>14</v>
      </c>
      <c r="H21" s="49">
        <v>-832803</v>
      </c>
      <c r="I21" s="49">
        <v>709906</v>
      </c>
    </row>
    <row r="22" spans="1:9" ht="12.75" customHeight="1" x14ac:dyDescent="0.2">
      <c r="A22" s="257" t="s">
        <v>229</v>
      </c>
      <c r="B22" s="258"/>
      <c r="C22" s="258"/>
      <c r="D22" s="258"/>
      <c r="E22" s="258"/>
      <c r="F22" s="259"/>
      <c r="G22" s="22">
        <v>15</v>
      </c>
      <c r="H22" s="49">
        <v>0</v>
      </c>
      <c r="I22" s="49">
        <v>0</v>
      </c>
    </row>
    <row r="23" spans="1:9" ht="12.75" customHeight="1" x14ac:dyDescent="0.2">
      <c r="A23" s="257" t="s">
        <v>230</v>
      </c>
      <c r="B23" s="258"/>
      <c r="C23" s="258"/>
      <c r="D23" s="258"/>
      <c r="E23" s="258"/>
      <c r="F23" s="259"/>
      <c r="G23" s="22">
        <v>16</v>
      </c>
      <c r="H23" s="49">
        <v>0</v>
      </c>
      <c r="I23" s="49">
        <v>0</v>
      </c>
    </row>
    <row r="24" spans="1:9" ht="12.75" customHeight="1" x14ac:dyDescent="0.2">
      <c r="A24" s="262" t="s">
        <v>231</v>
      </c>
      <c r="B24" s="263"/>
      <c r="C24" s="263"/>
      <c r="D24" s="263"/>
      <c r="E24" s="263"/>
      <c r="F24" s="264"/>
      <c r="G24" s="17">
        <v>17</v>
      </c>
      <c r="H24" s="48">
        <f>H18+H19</f>
        <v>-1709374</v>
      </c>
      <c r="I24" s="48">
        <f>I18+I19</f>
        <v>926734</v>
      </c>
    </row>
    <row r="25" spans="1:9" ht="12.75" customHeight="1" x14ac:dyDescent="0.2">
      <c r="A25" s="253" t="s">
        <v>232</v>
      </c>
      <c r="B25" s="254"/>
      <c r="C25" s="254"/>
      <c r="D25" s="254"/>
      <c r="E25" s="254"/>
      <c r="F25" s="255"/>
      <c r="G25" s="22">
        <v>18</v>
      </c>
      <c r="H25" s="49">
        <v>0</v>
      </c>
      <c r="I25" s="49">
        <v>0</v>
      </c>
    </row>
    <row r="26" spans="1:9" ht="12.75" customHeight="1" x14ac:dyDescent="0.2">
      <c r="A26" s="253" t="s">
        <v>233</v>
      </c>
      <c r="B26" s="254"/>
      <c r="C26" s="254"/>
      <c r="D26" s="254"/>
      <c r="E26" s="254"/>
      <c r="F26" s="255"/>
      <c r="G26" s="22">
        <v>19</v>
      </c>
      <c r="H26" s="49">
        <v>0</v>
      </c>
      <c r="I26" s="49">
        <v>0</v>
      </c>
    </row>
    <row r="27" spans="1:9" ht="28.9" customHeight="1" x14ac:dyDescent="0.2">
      <c r="A27" s="280" t="s">
        <v>234</v>
      </c>
      <c r="B27" s="281"/>
      <c r="C27" s="281"/>
      <c r="D27" s="281"/>
      <c r="E27" s="281"/>
      <c r="F27" s="282"/>
      <c r="G27" s="18">
        <v>20</v>
      </c>
      <c r="H27" s="50">
        <f>H24+H25+H26</f>
        <v>-1709374</v>
      </c>
      <c r="I27" s="50">
        <f>I24+I25+I26</f>
        <v>926734</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5001837</v>
      </c>
      <c r="I29" s="51">
        <v>3912919</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0</v>
      </c>
      <c r="I31" s="52">
        <v>0</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81407</v>
      </c>
    </row>
    <row r="34" spans="1:9" ht="12.75" customHeight="1" x14ac:dyDescent="0.2">
      <c r="A34" s="253" t="s">
        <v>241</v>
      </c>
      <c r="B34" s="254"/>
      <c r="C34" s="254"/>
      <c r="D34" s="254"/>
      <c r="E34" s="254"/>
      <c r="F34" s="255"/>
      <c r="G34" s="22">
        <v>26</v>
      </c>
      <c r="H34" s="52">
        <v>0</v>
      </c>
      <c r="I34" s="52">
        <v>309870</v>
      </c>
    </row>
    <row r="35" spans="1:9" ht="27.6" customHeight="1" x14ac:dyDescent="0.2">
      <c r="A35" s="262" t="s">
        <v>242</v>
      </c>
      <c r="B35" s="263"/>
      <c r="C35" s="263"/>
      <c r="D35" s="263"/>
      <c r="E35" s="263"/>
      <c r="F35" s="264"/>
      <c r="G35" s="17">
        <v>27</v>
      </c>
      <c r="H35" s="53">
        <f>H29+H30+H31+H32+H33+H34</f>
        <v>5001837</v>
      </c>
      <c r="I35" s="53">
        <f>I29+I30+I31+I32+I33+I34</f>
        <v>4304196</v>
      </c>
    </row>
    <row r="36" spans="1:9" ht="26.45" customHeight="1" x14ac:dyDescent="0.2">
      <c r="A36" s="253" t="s">
        <v>243</v>
      </c>
      <c r="B36" s="254"/>
      <c r="C36" s="254"/>
      <c r="D36" s="254"/>
      <c r="E36" s="254"/>
      <c r="F36" s="255"/>
      <c r="G36" s="22">
        <v>28</v>
      </c>
      <c r="H36" s="52">
        <v>-6584507</v>
      </c>
      <c r="I36" s="52">
        <v>-5666037</v>
      </c>
    </row>
    <row r="37" spans="1:9" ht="12.75" customHeight="1" x14ac:dyDescent="0.2">
      <c r="A37" s="253" t="s">
        <v>244</v>
      </c>
      <c r="B37" s="254"/>
      <c r="C37" s="254"/>
      <c r="D37" s="254"/>
      <c r="E37" s="254"/>
      <c r="F37" s="255"/>
      <c r="G37" s="22">
        <v>29</v>
      </c>
      <c r="H37" s="52"/>
      <c r="I37" s="52"/>
    </row>
    <row r="38" spans="1:9" ht="12.75" customHeight="1" x14ac:dyDescent="0.2">
      <c r="A38" s="253" t="s">
        <v>245</v>
      </c>
      <c r="B38" s="254"/>
      <c r="C38" s="254"/>
      <c r="D38" s="254"/>
      <c r="E38" s="254"/>
      <c r="F38" s="255"/>
      <c r="G38" s="22">
        <v>30</v>
      </c>
      <c r="H38" s="52">
        <v>-14000</v>
      </c>
      <c r="I38" s="52">
        <v>-33767</v>
      </c>
    </row>
    <row r="39" spans="1:9" ht="12.75" customHeight="1" x14ac:dyDescent="0.2">
      <c r="A39" s="253" t="s">
        <v>246</v>
      </c>
      <c r="B39" s="254"/>
      <c r="C39" s="254"/>
      <c r="D39" s="254"/>
      <c r="E39" s="254"/>
      <c r="F39" s="255"/>
      <c r="G39" s="22">
        <v>31</v>
      </c>
      <c r="H39" s="52">
        <v>0</v>
      </c>
      <c r="I39" s="52">
        <v>-10000</v>
      </c>
    </row>
    <row r="40" spans="1:9" ht="12.75" customHeight="1" x14ac:dyDescent="0.2">
      <c r="A40" s="253" t="s">
        <v>247</v>
      </c>
      <c r="B40" s="254"/>
      <c r="C40" s="254"/>
      <c r="D40" s="254"/>
      <c r="E40" s="254"/>
      <c r="F40" s="255"/>
      <c r="G40" s="22">
        <v>32</v>
      </c>
      <c r="H40" s="52">
        <v>-1821337</v>
      </c>
      <c r="I40" s="52">
        <v>0</v>
      </c>
    </row>
    <row r="41" spans="1:9" ht="22.9" customHeight="1" x14ac:dyDescent="0.2">
      <c r="A41" s="262" t="s">
        <v>248</v>
      </c>
      <c r="B41" s="263"/>
      <c r="C41" s="263"/>
      <c r="D41" s="263"/>
      <c r="E41" s="263"/>
      <c r="F41" s="264"/>
      <c r="G41" s="17">
        <v>33</v>
      </c>
      <c r="H41" s="53">
        <f>H36+H37+H38+H39+H40</f>
        <v>-8419844</v>
      </c>
      <c r="I41" s="53">
        <f>I36+I37+I38+I39+I40</f>
        <v>-5709804</v>
      </c>
    </row>
    <row r="42" spans="1:9" ht="30.6" customHeight="1" x14ac:dyDescent="0.2">
      <c r="A42" s="280" t="s">
        <v>249</v>
      </c>
      <c r="B42" s="281"/>
      <c r="C42" s="281"/>
      <c r="D42" s="281"/>
      <c r="E42" s="281"/>
      <c r="F42" s="282"/>
      <c r="G42" s="18">
        <v>34</v>
      </c>
      <c r="H42" s="54">
        <f>H35+H41</f>
        <v>-3418007</v>
      </c>
      <c r="I42" s="54">
        <f>I35+I41</f>
        <v>-1405608</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7811700</v>
      </c>
      <c r="I46" s="52">
        <v>2975500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7811700</v>
      </c>
      <c r="I48" s="53">
        <f>I44+I45+I46+I47</f>
        <v>2975500</v>
      </c>
    </row>
    <row r="49" spans="1:9" ht="24.6" customHeight="1" x14ac:dyDescent="0.2">
      <c r="A49" s="253" t="s">
        <v>387</v>
      </c>
      <c r="B49" s="254"/>
      <c r="C49" s="254"/>
      <c r="D49" s="254"/>
      <c r="E49" s="254"/>
      <c r="F49" s="255"/>
      <c r="G49" s="22">
        <v>40</v>
      </c>
      <c r="H49" s="52">
        <v>-2800000</v>
      </c>
      <c r="I49" s="52">
        <v>-2565000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0</v>
      </c>
      <c r="I51" s="52">
        <v>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-2800000</v>
      </c>
      <c r="I54" s="53">
        <f>I49+I50+I51+I52+I53</f>
        <v>-2565000</v>
      </c>
    </row>
    <row r="55" spans="1:9" ht="27.6" customHeight="1" x14ac:dyDescent="0.2">
      <c r="A55" s="283" t="s">
        <v>261</v>
      </c>
      <c r="B55" s="284"/>
      <c r="C55" s="284"/>
      <c r="D55" s="284"/>
      <c r="E55" s="284"/>
      <c r="F55" s="285"/>
      <c r="G55" s="17">
        <v>46</v>
      </c>
      <c r="H55" s="53">
        <f>H48+H54</f>
        <v>5011700</v>
      </c>
      <c r="I55" s="53">
        <f>I48+I54</f>
        <v>410500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-115681</v>
      </c>
      <c r="I57" s="53">
        <f>I27+I42+I55+I56</f>
        <v>-68374</v>
      </c>
    </row>
    <row r="58" spans="1:9" ht="15.6" customHeight="1" x14ac:dyDescent="0.2">
      <c r="A58" s="286" t="s">
        <v>264</v>
      </c>
      <c r="B58" s="287"/>
      <c r="C58" s="287"/>
      <c r="D58" s="287"/>
      <c r="E58" s="287"/>
      <c r="F58" s="288"/>
      <c r="G58" s="22">
        <v>49</v>
      </c>
      <c r="H58" s="52">
        <v>1235805</v>
      </c>
      <c r="I58" s="52">
        <v>1120124</v>
      </c>
    </row>
    <row r="59" spans="1:9" ht="28.9" customHeight="1" x14ac:dyDescent="0.2">
      <c r="A59" s="280" t="s">
        <v>265</v>
      </c>
      <c r="B59" s="281"/>
      <c r="C59" s="281"/>
      <c r="D59" s="281"/>
      <c r="E59" s="281"/>
      <c r="F59" s="282"/>
      <c r="G59" s="18">
        <v>50</v>
      </c>
      <c r="H59" s="54">
        <f>H57+H58</f>
        <v>1120124</v>
      </c>
      <c r="I59" s="54">
        <f>I57+I58</f>
        <v>1051750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 right="0.7" top="0.75" bottom="0.75" header="0.3" footer="0.3"/>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5" zoomScale="80" zoomScaleNormal="100" zoomScaleSheetLayoutView="80" workbookViewId="0">
      <selection activeCell="A58" sqref="A58:W5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43831</v>
      </c>
      <c r="F2" s="6" t="s">
        <v>0</v>
      </c>
      <c r="G2" s="5">
        <v>44196</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3600000</v>
      </c>
      <c r="I7" s="77">
        <v>21363005</v>
      </c>
      <c r="J7" s="77">
        <v>180095</v>
      </c>
      <c r="K7" s="77">
        <v>0</v>
      </c>
      <c r="L7" s="77">
        <v>0</v>
      </c>
      <c r="M7" s="77">
        <v>0</v>
      </c>
      <c r="N7" s="77">
        <v>0</v>
      </c>
      <c r="O7" s="77">
        <v>0</v>
      </c>
      <c r="P7" s="77">
        <v>0</v>
      </c>
      <c r="Q7" s="77">
        <v>0</v>
      </c>
      <c r="R7" s="77">
        <v>0</v>
      </c>
      <c r="S7" s="77">
        <v>-6549622</v>
      </c>
      <c r="T7" s="77">
        <v>-44805</v>
      </c>
      <c r="U7" s="78">
        <f>H7+I7+J7+K7-L7+M7+N7+O7+P7+Q7+R7+S7+T7</f>
        <v>18548673</v>
      </c>
      <c r="V7" s="77">
        <v>8187</v>
      </c>
      <c r="W7" s="78">
        <f>U7+V7</f>
        <v>18556860</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3600000</v>
      </c>
      <c r="I10" s="79">
        <f t="shared" ref="I10:W10" si="2">I7+I8+I9</f>
        <v>21363005</v>
      </c>
      <c r="J10" s="79">
        <f t="shared" si="2"/>
        <v>180095</v>
      </c>
      <c r="K10" s="79">
        <f t="shared" si="2"/>
        <v>0</v>
      </c>
      <c r="L10" s="79">
        <f t="shared" si="2"/>
        <v>0</v>
      </c>
      <c r="M10" s="79">
        <f t="shared" si="2"/>
        <v>0</v>
      </c>
      <c r="N10" s="79">
        <f t="shared" si="2"/>
        <v>0</v>
      </c>
      <c r="O10" s="79">
        <f t="shared" si="2"/>
        <v>0</v>
      </c>
      <c r="P10" s="79">
        <f t="shared" si="2"/>
        <v>0</v>
      </c>
      <c r="Q10" s="79">
        <f t="shared" si="2"/>
        <v>0</v>
      </c>
      <c r="R10" s="79">
        <f t="shared" si="2"/>
        <v>0</v>
      </c>
      <c r="S10" s="79">
        <f t="shared" si="2"/>
        <v>-6549622</v>
      </c>
      <c r="T10" s="79">
        <f t="shared" si="2"/>
        <v>-44805</v>
      </c>
      <c r="U10" s="79">
        <f t="shared" si="2"/>
        <v>18548673</v>
      </c>
      <c r="V10" s="79">
        <f t="shared" si="2"/>
        <v>8187</v>
      </c>
      <c r="W10" s="79">
        <f t="shared" si="2"/>
        <v>18556860</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1330520</v>
      </c>
      <c r="U11" s="78">
        <f>H11+I11+J11+K11-L11+M11+N11+O11+P11+Q11+R11+S11+T11</f>
        <v>1330520</v>
      </c>
      <c r="V11" s="77">
        <v>0</v>
      </c>
      <c r="W11" s="78">
        <f t="shared" ref="W11:W28" si="3">U11+V11</f>
        <v>1330520</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-197683</v>
      </c>
      <c r="T26" s="77">
        <v>0</v>
      </c>
      <c r="U26" s="78">
        <f t="shared" si="4"/>
        <v>-197683</v>
      </c>
      <c r="V26" s="77">
        <v>0</v>
      </c>
      <c r="W26" s="78">
        <f t="shared" si="3"/>
        <v>-197683</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-44805</v>
      </c>
      <c r="T27" s="77">
        <v>44805</v>
      </c>
      <c r="U27" s="78">
        <f t="shared" si="4"/>
        <v>0</v>
      </c>
      <c r="V27" s="77">
        <v>-10890</v>
      </c>
      <c r="W27" s="78">
        <f t="shared" si="3"/>
        <v>-10890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c r="T28" s="77"/>
      <c r="U28" s="78">
        <f t="shared" si="4"/>
        <v>0</v>
      </c>
      <c r="V28" s="77">
        <v>0</v>
      </c>
      <c r="W28" s="78">
        <f t="shared" si="3"/>
        <v>0</v>
      </c>
    </row>
    <row r="29" spans="1:23" ht="27.75" customHeight="1" x14ac:dyDescent="0.2">
      <c r="A29" s="318" t="s">
        <v>380</v>
      </c>
      <c r="B29" s="318"/>
      <c r="C29" s="318"/>
      <c r="D29" s="318"/>
      <c r="E29" s="318"/>
      <c r="F29" s="318"/>
      <c r="G29" s="10">
        <v>23</v>
      </c>
      <c r="H29" s="80">
        <f>SUM(H10:H28)</f>
        <v>3600000</v>
      </c>
      <c r="I29" s="80">
        <f t="shared" ref="I29:W29" si="5">SUM(I10:I28)</f>
        <v>21363005</v>
      </c>
      <c r="J29" s="80">
        <f t="shared" si="5"/>
        <v>180095</v>
      </c>
      <c r="K29" s="80">
        <f t="shared" si="5"/>
        <v>0</v>
      </c>
      <c r="L29" s="80">
        <f t="shared" si="5"/>
        <v>0</v>
      </c>
      <c r="M29" s="80">
        <f t="shared" si="5"/>
        <v>0</v>
      </c>
      <c r="N29" s="80">
        <f t="shared" si="5"/>
        <v>0</v>
      </c>
      <c r="O29" s="80">
        <f t="shared" si="5"/>
        <v>0</v>
      </c>
      <c r="P29" s="80">
        <f t="shared" si="5"/>
        <v>0</v>
      </c>
      <c r="Q29" s="80">
        <f t="shared" si="5"/>
        <v>0</v>
      </c>
      <c r="R29" s="80">
        <f t="shared" si="5"/>
        <v>0</v>
      </c>
      <c r="S29" s="80">
        <f t="shared" si="5"/>
        <v>-6792110</v>
      </c>
      <c r="T29" s="80">
        <f t="shared" si="5"/>
        <v>1330520</v>
      </c>
      <c r="U29" s="80">
        <f t="shared" si="5"/>
        <v>19681510</v>
      </c>
      <c r="V29" s="80">
        <f t="shared" si="5"/>
        <v>-2703</v>
      </c>
      <c r="W29" s="80">
        <f t="shared" si="5"/>
        <v>19678807</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1330520</v>
      </c>
      <c r="U32" s="79">
        <f t="shared" si="7"/>
        <v>1330520</v>
      </c>
      <c r="V32" s="79">
        <f t="shared" si="7"/>
        <v>0</v>
      </c>
      <c r="W32" s="79">
        <f t="shared" si="7"/>
        <v>1330520</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-242488</v>
      </c>
      <c r="T33" s="80">
        <f t="shared" si="8"/>
        <v>44805</v>
      </c>
      <c r="U33" s="80">
        <f t="shared" si="8"/>
        <v>-197683</v>
      </c>
      <c r="V33" s="80">
        <f t="shared" si="8"/>
        <v>-10890</v>
      </c>
      <c r="W33" s="80">
        <f t="shared" si="8"/>
        <v>-208573</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3600000</v>
      </c>
      <c r="I35" s="77">
        <v>21363005</v>
      </c>
      <c r="J35" s="77">
        <v>180095</v>
      </c>
      <c r="K35" s="77">
        <v>0</v>
      </c>
      <c r="L35" s="77">
        <v>0</v>
      </c>
      <c r="M35" s="77">
        <v>0</v>
      </c>
      <c r="N35" s="77">
        <v>0</v>
      </c>
      <c r="O35" s="77">
        <v>0</v>
      </c>
      <c r="P35" s="77">
        <v>0</v>
      </c>
      <c r="Q35" s="77">
        <v>0</v>
      </c>
      <c r="R35" s="77">
        <v>0</v>
      </c>
      <c r="S35" s="77">
        <v>-6792110</v>
      </c>
      <c r="T35" s="77">
        <v>1330520</v>
      </c>
      <c r="U35" s="78">
        <f t="shared" ref="U35:U37" si="9">H35+I35+J35+K35-L35+M35+N35+O35+P35+Q35+R35+S35+T35</f>
        <v>19681510</v>
      </c>
      <c r="V35" s="77">
        <v>-2703</v>
      </c>
      <c r="W35" s="78">
        <f t="shared" ref="W35:W37" si="10">U35+V35</f>
        <v>19678807</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1942</v>
      </c>
      <c r="U36" s="78">
        <f t="shared" si="9"/>
        <v>1942</v>
      </c>
      <c r="V36" s="77">
        <v>1942</v>
      </c>
      <c r="W36" s="78">
        <f t="shared" si="10"/>
        <v>3884</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3600000</v>
      </c>
      <c r="I38" s="79">
        <f t="shared" ref="I38:W38" si="11">I35+I36+I37</f>
        <v>21363005</v>
      </c>
      <c r="J38" s="79">
        <f t="shared" si="11"/>
        <v>180095</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-6792110</v>
      </c>
      <c r="T38" s="79">
        <f t="shared" si="11"/>
        <v>1332462</v>
      </c>
      <c r="U38" s="79">
        <f t="shared" si="11"/>
        <v>19683452</v>
      </c>
      <c r="V38" s="79">
        <f t="shared" si="11"/>
        <v>-761</v>
      </c>
      <c r="W38" s="79">
        <f t="shared" si="11"/>
        <v>19682691</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0</v>
      </c>
      <c r="U39" s="78">
        <f t="shared" ref="U39:U56" si="12">H39+I39+J39+K39-L39+M39+N39+O39+P39+Q39+R39+S39+T39</f>
        <v>0</v>
      </c>
      <c r="V39" s="77">
        <v>0</v>
      </c>
      <c r="W39" s="78">
        <f t="shared" ref="W39:W56" si="13">U39+V39</f>
        <v>0</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-95</v>
      </c>
      <c r="K54" s="77">
        <v>0</v>
      </c>
      <c r="L54" s="77">
        <v>0</v>
      </c>
      <c r="M54" s="77">
        <v>0</v>
      </c>
      <c r="N54" s="77">
        <v>0</v>
      </c>
      <c r="O54" s="77">
        <v>0</v>
      </c>
      <c r="P54" s="77">
        <v>0</v>
      </c>
      <c r="Q54" s="77">
        <v>0</v>
      </c>
      <c r="R54" s="77">
        <v>0</v>
      </c>
      <c r="S54" s="77">
        <v>95</v>
      </c>
      <c r="T54" s="77">
        <v>-1332462</v>
      </c>
      <c r="U54" s="78">
        <f t="shared" si="12"/>
        <v>-1332462</v>
      </c>
      <c r="V54" s="77">
        <v>0</v>
      </c>
      <c r="W54" s="78">
        <f t="shared" si="13"/>
        <v>-1332462</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1332462</v>
      </c>
      <c r="T55" s="77">
        <v>882208</v>
      </c>
      <c r="U55" s="78">
        <f t="shared" si="12"/>
        <v>2214670</v>
      </c>
      <c r="V55" s="77">
        <v>62343</v>
      </c>
      <c r="W55" s="78">
        <f t="shared" si="13"/>
        <v>2277013</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3600000</v>
      </c>
      <c r="I57" s="80">
        <f t="shared" ref="I57:W57" si="14">SUM(I38:I56)</f>
        <v>21363005</v>
      </c>
      <c r="J57" s="80">
        <f t="shared" si="14"/>
        <v>180000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-5459553</v>
      </c>
      <c r="T57" s="80">
        <f t="shared" si="14"/>
        <v>882208</v>
      </c>
      <c r="U57" s="80">
        <f t="shared" si="14"/>
        <v>20565660</v>
      </c>
      <c r="V57" s="80">
        <f t="shared" si="14"/>
        <v>61582</v>
      </c>
      <c r="W57" s="80">
        <f t="shared" si="14"/>
        <v>20627242</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0</v>
      </c>
      <c r="U60" s="79">
        <f t="shared" si="16"/>
        <v>0</v>
      </c>
      <c r="V60" s="79">
        <f t="shared" si="16"/>
        <v>0</v>
      </c>
      <c r="W60" s="79">
        <f t="shared" si="16"/>
        <v>0</v>
      </c>
    </row>
    <row r="61" spans="1:23" ht="29.25" customHeight="1" x14ac:dyDescent="0.2">
      <c r="A61" s="322" t="s">
        <v>360</v>
      </c>
      <c r="B61" s="322"/>
      <c r="C61" s="322"/>
      <c r="D61" s="322"/>
      <c r="E61" s="322"/>
      <c r="F61" s="322"/>
      <c r="G61" s="10">
        <v>52</v>
      </c>
      <c r="H61" s="80">
        <f>SUM(H49:H56)</f>
        <v>0</v>
      </c>
      <c r="I61" s="80">
        <f t="shared" ref="I61:W61" si="17">SUM(I49:I56)</f>
        <v>0</v>
      </c>
      <c r="J61" s="80">
        <f t="shared" si="17"/>
        <v>-95</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1332557</v>
      </c>
      <c r="T61" s="80">
        <f t="shared" si="17"/>
        <v>-450254</v>
      </c>
      <c r="U61" s="80">
        <f t="shared" si="17"/>
        <v>882208</v>
      </c>
      <c r="V61" s="80">
        <f t="shared" si="17"/>
        <v>62343</v>
      </c>
      <c r="W61" s="80">
        <f t="shared" si="17"/>
        <v>944551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 right="0.7" top="0.75" bottom="0.75" header="0.3" footer="0.3"/>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2114-0E54-4EB3-9305-B2F90063B1BC}">
  <sheetPr>
    <pageSetUpPr fitToPage="1"/>
  </sheetPr>
  <dimension ref="A1:J30"/>
  <sheetViews>
    <sheetView topLeftCell="A10" zoomScale="50" zoomScaleNormal="50" workbookViewId="0">
      <selection activeCell="A31" sqref="A31"/>
    </sheetView>
  </sheetViews>
  <sheetFormatPr defaultRowHeight="12.75" x14ac:dyDescent="0.2"/>
  <cols>
    <col min="10" max="10" width="137.5703125" customWidth="1"/>
  </cols>
  <sheetData>
    <row r="1" spans="1:10" x14ac:dyDescent="0.2">
      <c r="A1" s="324" t="s">
        <v>456</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140.2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2021-04-29T08:21:16Z</cp:lastPrinted>
  <dcterms:created xsi:type="dcterms:W3CDTF">2008-10-17T11:51:54Z</dcterms:created>
  <dcterms:modified xsi:type="dcterms:W3CDTF">2021-04-29T08:21:29Z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