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PRT\Racunovodstvo\HANFA\HANFA IZVJEŠTAJI 2026\Q3\Matica Q3 2026\"/>
    </mc:Choice>
  </mc:AlternateContent>
  <xr:revisionPtr revIDLastSave="0" documentId="13_ncr:1_{459AF07C-6C99-45BB-8CB4-4B5D095CA4C9}"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9" i="26" l="1"/>
  <c r="H89" i="26"/>
  <c r="I59" i="26"/>
  <c r="I58" i="26"/>
  <c r="I57" i="26"/>
  <c r="I56" i="26"/>
  <c r="I54" i="26"/>
  <c r="I53" i="26"/>
  <c r="I52" i="26"/>
  <c r="I18" i="26"/>
  <c r="V36" i="22"/>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61" i="22"/>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9" i="26" s="1"/>
  <c r="W40" i="22" s="1"/>
  <c r="X40" i="22" s="1"/>
  <c r="J63" i="26"/>
  <c r="H63" i="26"/>
  <c r="K62" i="26"/>
  <c r="K66" i="26" s="1"/>
  <c r="H62" i="26"/>
  <c r="H68" i="26" s="1"/>
  <c r="H64" i="26"/>
  <c r="I51" i="21"/>
  <c r="I53" i="21" s="1"/>
  <c r="H51" i="21"/>
  <c r="H53" i="21" s="1"/>
  <c r="X62" i="22" l="1"/>
  <c r="X59" i="22"/>
  <c r="I67" i="26"/>
  <c r="I68" i="26"/>
  <c r="J66" i="26"/>
  <c r="J68" i="26"/>
  <c r="J110" i="26" s="1"/>
  <c r="K67" i="26"/>
  <c r="K89" i="26" s="1"/>
  <c r="K110" i="26" s="1"/>
  <c r="K68" i="26"/>
  <c r="H66" i="26"/>
  <c r="H67" i="26"/>
  <c r="H110" i="26" s="1"/>
  <c r="I110" i="26" l="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<sst xmlns="http://schemas.openxmlformats.org/spreadsheetml/2006/main" count="535" uniqueCount="468">
  <si>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</si>
  <si>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</si>
  <si>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</si>
  <si>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</si>
  <si>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</si>
  <si>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</si>
  <si>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</si>
  <si>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</si>
  <si>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</si>
  <si>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</si>
  <si>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</si>
  <si>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</si>
  <si>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</si>
  <si>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</si>
  <si>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</si>
  <si>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</si>
  <si>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</si>
  <si>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</si>
  <si>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</si>
  <si>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</si>
  <si>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</si>
  <si>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</si>
  <si>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</si>
  <si>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</si>
  <si>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</si>
  <si>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</si>
  <si>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</si>
  <si>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</si>
  <si>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</si>
  <si>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</si>
  <si>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</si>
  <si>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</si>
  <si>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</si>
  <si>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</si>
  <si>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</si>
  <si>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</si>
  <si>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</si>
  <si>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</si>
  <si>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</si>
  <si>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</si>
  <si>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</si>
  <si>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</si>
  <si>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</si>
  <si>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</si>
  <si>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</si>
  <si>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</si>
  <si>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</si>
  <si>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</si>
  <si>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</si>
  <si>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</si>
  <si>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</si>
  <si>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</si>
  <si>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</si>
  <si>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</si>
  <si>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</si>
  <si>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</si>
  <si>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</si>
  <si>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</si>
  <si>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</si>
  <si>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</si>
  <si>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</si>
  <si>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</si>
  <si>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</si>
  <si>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</si>
  <si>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</si>
  <si>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</si>
  <si>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</si>
  <si>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</si>
  <si>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</si>
  <si>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</si>
  <si>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</si>
  <si>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</si>
  <si>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</si>
  <si>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</si>
  <si>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</si>
  <si>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</si>
  <si>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</si>
  <si>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</si>
  <si>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</si>
  <si>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</si>
  <si>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</si>
  <si>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</si>
  <si>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</si>
  <si>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</si>
  <si>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</si>
  <si>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</si>
  <si>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</si>
  <si>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</si>
  <si>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</si>
  <si>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</si>
  <si>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</si>
  <si>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</si>
  <si>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</si>
  <si>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</si>
  <si>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</si>
  <si>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</si>
  <si>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</si>
  <si>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</si>
  <si>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</si>
  <si>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</si>
  <si>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</si>
  <si>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</si>
  <si>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</si>
  <si>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</si>
  <si>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</si>
  <si>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</si>
  <si>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</si>
  <si>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</si>
  <si>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</si>
  <si>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</si>
  <si>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</si>
  <si>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</si>
  <si>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</si>
  <si>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</si>
  <si>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</si>
  <si>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</si>
  <si>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</si>
  <si>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</si>
  <si>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</si>
  <si>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</si>
  <si>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</si>
  <si>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</si>
  <si>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</si>
  <si>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</si>
  <si>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</si>
  <si>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</si>
  <si>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</si>
  <si>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</si>
  <si>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</si>
  <si>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</si>
  <si>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</si>
  <si>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</si>
  <si>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</si>
  <si>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</si>
  <si>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</si>
  <si>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</si>
  <si>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</si>
  <si>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</si>
  <si>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</si>
  <si>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</si>
  <si>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</si>
  <si>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</si>
  <si>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</si>
  <si>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</si>
  <si>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</si>
  <si>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</si>
  <si>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</si>
  <si>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</si>
  <si>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</si>
  <si>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</si>
  <si>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</si>
  <si>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</si>
  <si>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</si>
  <si>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</si>
  <si>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</si>
  <si>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</si>
  <si>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</si>
  <si>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</si>
  <si>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</si>
  <si>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</si>
  <si>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</si>
  <si>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</si>
  <si>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</si>
  <si>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</si>
  <si>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</si>
  <si>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</si>
  <si>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</si>
  <si>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</si>
  <si>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</si>
  <si>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</si>
  <si>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</si>
  <si>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</si>
  <si>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</si>
  <si>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</si>
  <si>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</si>
  <si>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</si>
  <si>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</si>
  <si>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</si>
  <si>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</si>
  <si>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</si>
  <si>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</si>
  <si>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</si>
  <si>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</si>
  <si>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</si>
  <si>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</si>
  <si>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</si>
  <si>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</si>
  <si>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</si>
  <si>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</si>
  <si>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</si>
  <si>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</si>
  <si>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</si>
  <si>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</si>
  <si>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</si>
  <si>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</si>
  <si>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</si>
  <si>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</si>
  <si>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</si>
  <si>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</si>
  <si>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</si>
  <si>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</si>
  <si>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</si>
  <si>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</si>
  <si>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</si>
  <si>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</si>
  <si>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</si>
  <si>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</si>
  <si>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</si>
  <si>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</si>
  <si>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</si>
  <si>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</si>
  <si>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</si>
  <si>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</si>
  <si>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</si>
  <si>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</si>
  <si>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</si>
  <si>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</si>
  <si>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</si>
  <si>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</si>
  <si>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</si>
  <si>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</si>
  <si>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</si>
  <si>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</si>
  <si>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</si>
  <si>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</si>
  <si>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</si>
  <si>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</si>
  <si>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</si>
  <si>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</si>
  <si>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</si>
  <si>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</si>
  <si>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</si>
  <si>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</si>
  <si>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</si>
  <si>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</si>
  <si>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</si>
  <si>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</si>
  <si>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</si>
  <si>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</si>
  <si>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</si>
  <si>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</si>
  <si>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</si>
  <si>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</si>
  <si>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</si>
  <si>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</si>
  <si>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</si>
  <si>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</si>
  <si>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</si>
  <si>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</si>
  <si>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</si>
  <si>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</si>
  <si>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</si>
  <si>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</si>
  <si>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</si>
  <si>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</si>
  <si>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</si>
  <si>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</si>
  <si>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</si>
  <si>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</si>
  <si>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</si>
  <si>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</si>
  <si>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</si>
  <si>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</si>
  <si>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</si>
  <si>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</si>
  <si>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</si>
  <si>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</si>
  <si>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</si>
  <si>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</si>
  <si>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</si>
  <si>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</si>
  <si>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</si>
  <si>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</si>
  <si>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</si>
  <si>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</si>
  <si>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</si>
  <si>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</si>
  <si>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</si>
  <si>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</si>
  <si>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</si>
  <si>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</si>
  <si>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</si>
  <si>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</si>
  <si>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</si>
  <si>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</si>
  <si>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</si>
  <si>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</si>
  <si>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</si>
  <si>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</si>
  <si>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</si>
  <si>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</si>
  <si>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</si>
  <si>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</si>
  <si>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</si>
  <si>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</si>
  <si>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</si>
  <si>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</si>
  <si>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</si>
  <si>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</si>
  <si>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</si>
  <si>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</si>
  <si>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</si>
  <si>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</si>
  <si>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</si>
  <si>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</si>
  <si>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</si>
  <si>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</si>
  <si>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</si>
  <si>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</si>
  <si>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</si>
  <si>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</si>
  <si>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</si>
  <si>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</si>
  <si>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</si>
  <si>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</si>
  <si>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</si>
  <si>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</si>
  <si>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</si>
  <si>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</si>
  <si>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</si>
  <si>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</si>
  <si>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</si>
  <si>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</si>
  <si>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</si>
  <si>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</si>
  <si>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</si>
  <si>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</si>
  <si>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</si>
  <si>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</si>
  <si>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</si>
  <si>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</si>
  <si>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</si>
  <si>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</si>
  <si>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</si>
  <si>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</si>
  <si>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</si>
  <si>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</si>
  <si>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</si>
  <si>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</si>
  <si>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</si>
  <si>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</si>
  <si>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</si>
  <si>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</si>
  <si>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</si>
  <si>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</si>
  <si>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</si>
  <si>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</si>
  <si>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</si>
  <si>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</si>
  <si>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</si>
  <si>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</si>
  <si>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</si>
  <si>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</si>
  <si>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</si>
  <si>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</si>
  <si>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</si>
  <si>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</si>
  <si>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</si>
  <si>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</si>
  <si>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</si>
  <si>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</si>
  <si>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</si>
  <si>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</si>
  <si>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</si>
  <si>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</si>
  <si>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</si>
  <si>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</si>
  <si>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</si>
  <si>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</si>
  <si>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</si>
  <si>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</si>
  <si>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</si>
  <si>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</si>
  <si>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</si>
  <si>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</si>
  <si>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</si>
  <si>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</si>
  <si>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</si>
  <si>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</si>
  <si>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</si>
  <si>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</si>
  <si>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</si>
  <si>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</si>
  <si>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</si>
  <si>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</si>
  <si>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</si>
  <si>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</si>
  <si>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</si>
  <si>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</si>
  <si>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</si>
  <si>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</si>
  <si>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</si>
  <si>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</si>
  <si>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</si>
  <si>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</si>
  <si>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</si>
  <si>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</si>
  <si>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</si>
  <si>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</si>
  <si>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</si>
  <si>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</si>
  <si>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</si>
  <si>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</si>
  <si>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</si>
  <si>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</si>
  <si>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</si>
  <si>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</si>
  <si>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</si>
  <si>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</si>
  <si>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</si>
  <si>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</si>
  <si>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</si>
  <si>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</si>
  <si>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</si>
  <si>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</si>
  <si>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</si>
  <si>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</si>
  <si>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</si>
  <si>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</si>
  <si>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</si>
  <si>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</si>
  <si>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</si>
  <si>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</si>
  <si>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</si>
  <si>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</si>
  <si>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</si>
  <si>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</si>
  <si>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</si>
  <si>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</si>
  <si>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</si>
  <si>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</si>
  <si>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</si>
  <si>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</si>
  <si>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</si>
  <si>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</si>
  <si>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</si>
  <si>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</si>
  <si>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</si>
  <si>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</si>
  <si>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</si>
  <si>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</si>
  <si>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</si>
  <si>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</si>
  <si>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</si>
  <si>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</si>
  <si>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</si>
  <si>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</si>
  <si>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</si>
  <si>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</si>
  <si>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</si>
  <si>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</si>
  <si>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03275388</t>
  </si>
  <si>
    <t>HR</t>
  </si>
  <si>
    <t>080034838</t>
  </si>
  <si>
    <t>73037001250</t>
  </si>
  <si>
    <t>747800YME7MV5CNB352</t>
  </si>
  <si>
    <t>1398</t>
  </si>
  <si>
    <t>TEHNIKA d.d.</t>
  </si>
  <si>
    <t>ZAGREB</t>
  </si>
  <si>
    <t>ljiljana.goricki@tehnika.hr</t>
  </si>
  <si>
    <t>www.tehnika.hr</t>
  </si>
  <si>
    <t>Ljiljana Lovrić</t>
  </si>
  <si>
    <t>099-4986-736</t>
  </si>
  <si>
    <t>Obveznik: Tehnika d.d.</t>
  </si>
  <si>
    <t>BUZINSKI KRČI 7A</t>
  </si>
  <si>
    <t xml:space="preserve">stanje na dan 30.09.2026. </t>
  </si>
  <si>
    <t>u razdoblju 01.01.2026. do 30.09.2026.</t>
  </si>
  <si>
    <t xml:space="preserve">BILJEŠKE UZ FINANCIJSKE IZVJEŠTAJE - TFI
(koji se sastavljaju za tromjesečna razdoblja)
Naziv izdavatelja:   Tehnika d.d. Zagreb
OIB:   73037001250
Izvještajno razdoblje: 01.01. – 30.09.2026.g.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Financijski izvještaji Tehnike d.d. (Društvo) sastavljeni su sukladno Međunarodnim standardima financijskog izvještavanja koje je usvojila Europska unija (MSFI). Značajni poslovni događaji i transakcije u promatranom razdoblju koji su značajni za razumijevanje promjena u Izvještaju o financijskom položaju i poslovnim rezultatima objašnjeni su u pdf dokumentu – Međuizvještaj poslovodstva za I-IX 2026. godine koji je istovremeno s ovim dokumentom objavljen na internetskim stranicama Tehnika d.d. www.tehnika.hr, na internetskim stranicama Zagrebačke burze d.d. i dostavljen Službenom registru propisanih informacija pri Hrvatskoj agenciji za nadzor financijskih usluga.
b) informacije gdje je omogućen pristup posljednjim godišnjim financijskim izvještajima, radi razumijevanja informacija objavljenih u bilješkama uz financijske izvještaje sastavljene za izvještajno tromjesečno razdoblje, 
Pristup posljednjim godišnjim financijskim izvještajima omogućen je na službenoj web stranici Društva www.tehnika.hr, na internetskim stranicama Zagrebačke burze d.d. i dostavljeni su Službenom registru propisanih infromacija pri Hrvatskoj agenciji za nadzor financijskih usluga.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Financijski izvještaji pripremeljeni su temeljem nepromijenjenih računovodstvenih politika.
d) objašnjenje poslovnih rezultata u slučaju da izdavatelj obavlja djelatnost sezonske prirode (točke 37. i 38. MRS 34- Financijsko izvještavanje za razdoblja tijekom godine) 
Tehnika d.d. (Društvo) ne obavlja djelatnost sezonske prirode. Društvo aktivno posluje tijekom cijele godine.
e) ostale objave koje propisuje MRS 34- Financijsko izvještavanje za razdoblja tijekom godine te
Imovina s pravom korištenja iskazana je unutar dugotrajne materijalne imovine prema vrsti imovine, dok se obveze po osnovi najma iskazuju unutar dugoročnih i kratkoročnih obveza za zajmove, depozite i sl. Obveze za kamate po kreditima iskazane su unutar ostalih kratkoročnih obveza.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PODACI O MATIČNOM DRUŠTVU:
Naziv izdavatelja: Tehnika d.d.
Sjedište: Buzinski krči 7a, 10000 Zagreb
Pravni oblik: dioničko društvo
Država osnivanja: Republika Hrvatska
MBS: 080034838	
OIB: 73037001250
2. usvojene računovodstvene politike (samo naznaku je li došlo do promjene u odnosu na prethodno razdoblje)
Usvojene računovodstvene politike se nisu mijenjale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Za određeni dio obveza prema Investitorima i dobavljačima Tehnika d.d. (Društvo) je izdala garancije banaka odnosno zadužnice kao instrument naplate.
4. iznos i prirodu pojedinih stavki prihoda ili rashoda izuzetne veličine ili pojave
Tehnika d.d. (Društvo) u izvještajnom razdoblju 01.01. – 30.09.2026. godine ostvarila je neto prihode od prodaje u iznosu od 27.341 tisuća eura ( u razdoblju 01.01.-30.09.2025. godine 17.471 tisuća eura).
5. iznose koje poduzetnik duguje i koji dospijevaju nakon više od pet godina, kao i ukupna dugovanja poduzetnika pokrivena vrijednim osiguranjem koje je dao poduzetnik, uz naznaku vrste i oblika osiguranja
Društvo nema obveza koje dospjevaju nakon pet godina.
6. prosječan broj zaposlenih tijekom tekućeg razdoblja                                                                                                                                                                                                                                                                                                                                                                                              Prosječan broj zaposlenih u razdoblju 01.01.-30.09.2026. godine iznosi 217 zaposlenika.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Društvo Tehnika  nije kapitaliziralo trošak plaća tijekom izvještajnog razdoblja.
8. ako su u bilanci priznata rezerviranja za odgođeni porez, stanja odgođenog poreza na kraju poslovne godine i kretanja tih stanja tijekom poslovne godine                                                                                                                                                                  Nisu priznata navedena rezerviranja u promatranom razdoblju.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Društvo nema sudjelujućih interesa.
10. broj i nominalnu vrijednost, ili ako ne postoji nominalna vrijednost, knjigovodstvenu vrijednost dionica ili udjela upisanih tijekom poslovne godine u okviru odobrenog kapitalaDruštvo nema sudjelujućih interesa.
11. postojanje bilo kakvih potvrda o sudjelovanju, konvertibilnih zadužnica, jamstava, opcija ili sličnih vrijednosnica ili prava, s naznakom njihovog broja i prava koja dajuDruštvo nema potvrda o sudjelovanju, konvertibilnih zadužnica, jamstava, opcija ili sličnih vrijednosnica ili prava.
12. naziv, sjedište te pravni oblik svakog poduzetnika u kojemu poduzetnik ima neograničenu odgovornost
Tehnika d.d. nema udjela u društvima s neograničenom odgovornosti.
13. naziv i sjedište poduzetnika koji sastavlja tromjesečni konsolidirani financijski izvještaj najveće grupe poduzetnika u kojoj poduzetnik sudjeluje kao kontrolirani član grupe
Tehnika d.d. je krajnja matica te nije kontrolirani član druge grupe.
14. naziv i sjedište poduzetnika koji sastavlja tromjesečni konsolidirani financijski izvještaj najmanje grupe poduzetnika u kojoj poduzetnik sudjeluje kao kontrolirani član i koji je također uključen u grupu poduzetnika iz točke 13. 
Tehnika d.d. je krajnja matica te nije kontrolirani član druge grupe.
15. mjesto na kojem je moguće dobiti primjerke tromjesečnih konsolidiranih financijskih izvještaja iz točaka 13. i 14., pod uvjetom da su dostupni
Navedeni izvještaji nisu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Društvo nije imalo aranžmana koji nisu uključeni u bilancu, a kod kojih bi rizici  ili koristi koji proizlaze iz takvih aranžmana bili materijalni.
17. prirodu i financijski učinak značajnih događaja koji su nastupili nakon datuma bilance i nisu odraženi u računu dobiti i gubitka ili bilanci
Društvo nema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</si>
</sst>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opLeftCell="A32" zoomScaleNormal="100" zoomScaleSheetLayoutView="100" workbookViewId="0">
      <selection activeCell="C36" sqref="C36"/>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455</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456</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10010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464</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459</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460</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217</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341</v>
      </c>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461</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462</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459</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110" zoomScaleNormal="100" zoomScaleSheetLayoutView="100" workbookViewId="0">
      <selection activeCell="I21" sqref="I2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465</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463</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5908424.29</v>
      </c>
      <c r="I9" s="91">
        <f>I10+I17+I27+I38+I43</f>
        <v>6109529.2699999996</v>
      </c>
    </row>
    <row r="10" spans="1:9" ht="12.75" customHeight="1" x14ac:dyDescent="0.2">
      <c r="A10" s="183" t="s">
        <v>5</v>
      </c>
      <c r="B10" s="183"/>
      <c r="C10" s="183"/>
      <c r="D10" s="183"/>
      <c r="E10" s="183"/>
      <c r="F10" s="183"/>
      <c r="G10" s="8">
        <v>3</v>
      </c>
      <c r="H10" s="91">
        <f>H11+H12+H13+H14+H15+H16</f>
        <v>50579.77</v>
      </c>
      <c r="I10" s="91">
        <f>I11+I12+I13+I14+I15+I16</f>
        <v>245544.71</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50579.77</v>
      </c>
      <c r="I12" s="90">
        <v>245544.71</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5637299.9299999997</v>
      </c>
      <c r="I17" s="91">
        <f>I18+I19+I20+I21+I22+I23+I24+I25+I26</f>
        <v>5545312.9000000004</v>
      </c>
    </row>
    <row r="18" spans="1:9" ht="12.75" customHeight="1" x14ac:dyDescent="0.2">
      <c r="A18" s="182" t="s">
        <v>13</v>
      </c>
      <c r="B18" s="182"/>
      <c r="C18" s="182"/>
      <c r="D18" s="182"/>
      <c r="E18" s="182"/>
      <c r="F18" s="182"/>
      <c r="G18" s="7">
        <v>11</v>
      </c>
      <c r="H18" s="90">
        <v>461224.89</v>
      </c>
      <c r="I18" s="90">
        <v>461224.89</v>
      </c>
    </row>
    <row r="19" spans="1:9" ht="12.75" customHeight="1" x14ac:dyDescent="0.2">
      <c r="A19" s="182" t="s">
        <v>14</v>
      </c>
      <c r="B19" s="182"/>
      <c r="C19" s="182"/>
      <c r="D19" s="182"/>
      <c r="E19" s="182"/>
      <c r="F19" s="182"/>
      <c r="G19" s="7">
        <v>12</v>
      </c>
      <c r="H19" s="90">
        <v>3255294.76</v>
      </c>
      <c r="I19" s="90">
        <v>3236098.81</v>
      </c>
    </row>
    <row r="20" spans="1:9" ht="12.75" customHeight="1" x14ac:dyDescent="0.2">
      <c r="A20" s="182" t="s">
        <v>15</v>
      </c>
      <c r="B20" s="182"/>
      <c r="C20" s="182"/>
      <c r="D20" s="182"/>
      <c r="E20" s="182"/>
      <c r="F20" s="182"/>
      <c r="G20" s="7">
        <v>13</v>
      </c>
      <c r="H20" s="90">
        <v>591735.80000000005</v>
      </c>
      <c r="I20" s="90">
        <v>541030.44999999995</v>
      </c>
    </row>
    <row r="21" spans="1:9" ht="12.75" customHeight="1" x14ac:dyDescent="0.2">
      <c r="A21" s="182" t="s">
        <v>16</v>
      </c>
      <c r="B21" s="182"/>
      <c r="C21" s="182"/>
      <c r="D21" s="182"/>
      <c r="E21" s="182"/>
      <c r="F21" s="182"/>
      <c r="G21" s="7">
        <v>14</v>
      </c>
      <c r="H21" s="90">
        <v>1219811.04</v>
      </c>
      <c r="I21" s="90">
        <v>1269473.1499999999</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109233.44</v>
      </c>
      <c r="I23" s="90">
        <v>37485.599999999999</v>
      </c>
    </row>
    <row r="24" spans="1:9" ht="12.75" customHeight="1" x14ac:dyDescent="0.2">
      <c r="A24" s="182" t="s">
        <v>19</v>
      </c>
      <c r="B24" s="182"/>
      <c r="C24" s="182"/>
      <c r="D24" s="182"/>
      <c r="E24" s="182"/>
      <c r="F24" s="182"/>
      <c r="G24" s="7">
        <v>17</v>
      </c>
      <c r="H24" s="90">
        <v>0</v>
      </c>
      <c r="I24" s="90">
        <v>0</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220544.59</v>
      </c>
      <c r="I27" s="91">
        <f>SUM(I28:I37)</f>
        <v>318671.65999999997</v>
      </c>
    </row>
    <row r="28" spans="1:9" ht="12.75" customHeight="1" x14ac:dyDescent="0.2">
      <c r="A28" s="182" t="s">
        <v>23</v>
      </c>
      <c r="B28" s="182"/>
      <c r="C28" s="182"/>
      <c r="D28" s="182"/>
      <c r="E28" s="182"/>
      <c r="F28" s="182"/>
      <c r="G28" s="7">
        <v>21</v>
      </c>
      <c r="H28" s="90">
        <v>5308.92</v>
      </c>
      <c r="I28" s="90">
        <v>7808.92</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107448.56</v>
      </c>
      <c r="I31" s="90">
        <v>97430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107787.11</v>
      </c>
      <c r="I35" s="90">
        <v>107787.11</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105645.63</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8347671.7400000002</v>
      </c>
      <c r="I44" s="91">
        <f>I45+I53+I60+I70</f>
        <v>11444681.18</v>
      </c>
    </row>
    <row r="45" spans="1:9" ht="12.75" customHeight="1" x14ac:dyDescent="0.2">
      <c r="A45" s="183" t="s">
        <v>39</v>
      </c>
      <c r="B45" s="183"/>
      <c r="C45" s="183"/>
      <c r="D45" s="183"/>
      <c r="E45" s="183"/>
      <c r="F45" s="183"/>
      <c r="G45" s="8">
        <v>38</v>
      </c>
      <c r="H45" s="91">
        <f>SUM(H46:H52)</f>
        <v>2017094.29</v>
      </c>
      <c r="I45" s="91">
        <f>SUM(I46:I52)</f>
        <v>2855962.94</v>
      </c>
    </row>
    <row r="46" spans="1:9" ht="12.75" customHeight="1" x14ac:dyDescent="0.2">
      <c r="A46" s="182" t="s">
        <v>40</v>
      </c>
      <c r="B46" s="182"/>
      <c r="C46" s="182"/>
      <c r="D46" s="182"/>
      <c r="E46" s="182"/>
      <c r="F46" s="182"/>
      <c r="G46" s="7">
        <v>39</v>
      </c>
      <c r="H46" s="90">
        <v>1844531.64</v>
      </c>
      <c r="I46" s="90">
        <v>2606193.37</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123548.97</v>
      </c>
      <c r="I48" s="90">
        <v>123548.97</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49013.68</v>
      </c>
      <c r="I50" s="90">
        <v>126220.6</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5597290.7400000002</v>
      </c>
      <c r="I53" s="91">
        <f>SUM(I54:I59)</f>
        <v>7314333.0800000001</v>
      </c>
    </row>
    <row r="54" spans="1:9" ht="12.75" customHeight="1" x14ac:dyDescent="0.2">
      <c r="A54" s="182" t="s">
        <v>48</v>
      </c>
      <c r="B54" s="182"/>
      <c r="C54" s="182"/>
      <c r="D54" s="182"/>
      <c r="E54" s="182"/>
      <c r="F54" s="182"/>
      <c r="G54" s="7">
        <v>47</v>
      </c>
      <c r="H54" s="90">
        <v>163137.22</v>
      </c>
      <c r="I54" s="90">
        <v>66513.55</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4701150.92</v>
      </c>
      <c r="I56" s="90">
        <v>6692682.0599999996</v>
      </c>
    </row>
    <row r="57" spans="1:9" ht="12.75" customHeight="1" x14ac:dyDescent="0.2">
      <c r="A57" s="182" t="s">
        <v>51</v>
      </c>
      <c r="B57" s="182"/>
      <c r="C57" s="182"/>
      <c r="D57" s="182"/>
      <c r="E57" s="182"/>
      <c r="F57" s="182"/>
      <c r="G57" s="7">
        <v>50</v>
      </c>
      <c r="H57" s="90">
        <v>998.84</v>
      </c>
      <c r="I57" s="90">
        <v>214.41</v>
      </c>
    </row>
    <row r="58" spans="1:9" ht="12.75" customHeight="1" x14ac:dyDescent="0.2">
      <c r="A58" s="182" t="s">
        <v>52</v>
      </c>
      <c r="B58" s="182"/>
      <c r="C58" s="182"/>
      <c r="D58" s="182"/>
      <c r="E58" s="182"/>
      <c r="F58" s="182"/>
      <c r="G58" s="7">
        <v>51</v>
      </c>
      <c r="H58" s="90">
        <v>144833.95000000001</v>
      </c>
      <c r="I58" s="90">
        <v>102588.29</v>
      </c>
    </row>
    <row r="59" spans="1:9" ht="12.75" customHeight="1" x14ac:dyDescent="0.2">
      <c r="A59" s="182" t="s">
        <v>53</v>
      </c>
      <c r="B59" s="182"/>
      <c r="C59" s="182"/>
      <c r="D59" s="182"/>
      <c r="E59" s="182"/>
      <c r="F59" s="182"/>
      <c r="G59" s="7">
        <v>52</v>
      </c>
      <c r="H59" s="90">
        <v>587169.81000000006</v>
      </c>
      <c r="I59" s="90">
        <v>452334.77</v>
      </c>
    </row>
    <row r="60" spans="1:9" ht="12.75" customHeight="1" x14ac:dyDescent="0.2">
      <c r="A60" s="183" t="s">
        <v>54</v>
      </c>
      <c r="B60" s="183"/>
      <c r="C60" s="183"/>
      <c r="D60" s="183"/>
      <c r="E60" s="183"/>
      <c r="F60" s="183"/>
      <c r="G60" s="8">
        <v>53</v>
      </c>
      <c r="H60" s="91">
        <f>SUM(H61:H69)</f>
        <v>99002.61</v>
      </c>
      <c r="I60" s="91">
        <f>SUM(I61:I69)</f>
        <v>392559.97</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148469.26</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99002.61</v>
      </c>
      <c r="I68" s="90">
        <v>244090.71</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634284.1</v>
      </c>
      <c r="I70" s="90">
        <v>881825.19</v>
      </c>
    </row>
    <row r="71" spans="1:9" ht="12.75" customHeight="1" x14ac:dyDescent="0.2">
      <c r="A71" s="198" t="s">
        <v>58</v>
      </c>
      <c r="B71" s="198"/>
      <c r="C71" s="198"/>
      <c r="D71" s="198"/>
      <c r="E71" s="198"/>
      <c r="F71" s="198"/>
      <c r="G71" s="7">
        <v>64</v>
      </c>
      <c r="H71" s="90">
        <v>120918.46</v>
      </c>
      <c r="I71" s="90">
        <v>1456258.13</v>
      </c>
    </row>
    <row r="72" spans="1:9" ht="12.75" customHeight="1" x14ac:dyDescent="0.2">
      <c r="A72" s="184" t="s">
        <v>302</v>
      </c>
      <c r="B72" s="184"/>
      <c r="C72" s="184"/>
      <c r="D72" s="184"/>
      <c r="E72" s="184"/>
      <c r="F72" s="184"/>
      <c r="G72" s="8">
        <v>65</v>
      </c>
      <c r="H72" s="91">
        <f>H8+H9+H44+H71</f>
        <v>14377014.49</v>
      </c>
      <c r="I72" s="91">
        <f>I8+I9+I44+I71</f>
        <v>19010468.579999998</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-9865664.6500000004</v>
      </c>
      <c r="I75" s="92">
        <f>I76+I77+I78+I84+I85+I92+I95+I98</f>
        <v>-6648990.4900000002</v>
      </c>
    </row>
    <row r="76" spans="1:9" ht="12.75" customHeight="1" x14ac:dyDescent="0.2">
      <c r="A76" s="182" t="s">
        <v>61</v>
      </c>
      <c r="B76" s="182"/>
      <c r="C76" s="182"/>
      <c r="D76" s="182"/>
      <c r="E76" s="182"/>
      <c r="F76" s="182"/>
      <c r="G76" s="7">
        <v>68</v>
      </c>
      <c r="H76" s="90">
        <v>22545740</v>
      </c>
      <c r="I76" s="90">
        <v>3987980</v>
      </c>
    </row>
    <row r="77" spans="1:9" ht="12.75" customHeight="1" x14ac:dyDescent="0.2">
      <c r="A77" s="182" t="s">
        <v>62</v>
      </c>
      <c r="B77" s="182"/>
      <c r="C77" s="182"/>
      <c r="D77" s="182"/>
      <c r="E77" s="182"/>
      <c r="F77" s="182"/>
      <c r="G77" s="7">
        <v>69</v>
      </c>
      <c r="H77" s="90">
        <v>0</v>
      </c>
      <c r="I77" s="90">
        <v>0</v>
      </c>
    </row>
    <row r="78" spans="1:9" ht="12.75" customHeight="1" x14ac:dyDescent="0.2">
      <c r="A78" s="183" t="s">
        <v>63</v>
      </c>
      <c r="B78" s="183"/>
      <c r="C78" s="183"/>
      <c r="D78" s="183"/>
      <c r="E78" s="183"/>
      <c r="F78" s="183"/>
      <c r="G78" s="8">
        <v>70</v>
      </c>
      <c r="H78" s="92">
        <f>SUM(H79:H83)</f>
        <v>1131554.8500000001</v>
      </c>
      <c r="I78" s="92">
        <f>SUM(I79:I83)</f>
        <v>0</v>
      </c>
    </row>
    <row r="79" spans="1:9" ht="12.75" customHeight="1" x14ac:dyDescent="0.2">
      <c r="A79" s="182" t="s">
        <v>64</v>
      </c>
      <c r="B79" s="182"/>
      <c r="C79" s="182"/>
      <c r="D79" s="182"/>
      <c r="E79" s="182"/>
      <c r="F79" s="182"/>
      <c r="G79" s="7">
        <v>71</v>
      </c>
      <c r="H79" s="90">
        <v>1131554.8500000001</v>
      </c>
      <c r="I79" s="90">
        <v>0</v>
      </c>
    </row>
    <row r="80" spans="1:9" ht="12.75" customHeight="1" x14ac:dyDescent="0.2">
      <c r="A80" s="182" t="s">
        <v>65</v>
      </c>
      <c r="B80" s="182"/>
      <c r="C80" s="182"/>
      <c r="D80" s="182"/>
      <c r="E80" s="182"/>
      <c r="F80" s="182"/>
      <c r="G80" s="7">
        <v>72</v>
      </c>
      <c r="H80" s="90">
        <v>395923.49</v>
      </c>
      <c r="I80" s="90">
        <v>395923.49</v>
      </c>
    </row>
    <row r="81" spans="1:9" ht="12.75" customHeight="1" x14ac:dyDescent="0.2">
      <c r="A81" s="182" t="s">
        <v>66</v>
      </c>
      <c r="B81" s="182"/>
      <c r="C81" s="182"/>
      <c r="D81" s="182"/>
      <c r="E81" s="182"/>
      <c r="F81" s="182"/>
      <c r="G81" s="7">
        <v>73</v>
      </c>
      <c r="H81" s="90">
        <v>-395923.49</v>
      </c>
      <c r="I81" s="90">
        <v>-395923.49</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23113.8</v>
      </c>
      <c r="I84" s="93">
        <v>17815.34</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-38655107.640000001</v>
      </c>
      <c r="I92" s="91">
        <f>I93-I94</f>
        <v>-11784053.17</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38655107.640000001</v>
      </c>
      <c r="I94" s="90">
        <v>11784053.17</v>
      </c>
    </row>
    <row r="95" spans="1:9" ht="12.75" customHeight="1" x14ac:dyDescent="0.2">
      <c r="A95" s="183" t="s">
        <v>433</v>
      </c>
      <c r="B95" s="183"/>
      <c r="C95" s="183"/>
      <c r="D95" s="183"/>
      <c r="E95" s="183"/>
      <c r="F95" s="183"/>
      <c r="G95" s="8">
        <v>87</v>
      </c>
      <c r="H95" s="91">
        <f>H96-H97</f>
        <v>5089034.34</v>
      </c>
      <c r="I95" s="91">
        <f>I96-I97</f>
        <v>1129267.3400000001</v>
      </c>
    </row>
    <row r="96" spans="1:9" ht="12.75" customHeight="1" x14ac:dyDescent="0.2">
      <c r="A96" s="182" t="s">
        <v>74</v>
      </c>
      <c r="B96" s="182"/>
      <c r="C96" s="182"/>
      <c r="D96" s="182"/>
      <c r="E96" s="182"/>
      <c r="F96" s="182"/>
      <c r="G96" s="7">
        <v>88</v>
      </c>
      <c r="H96" s="90">
        <v>5089034.34</v>
      </c>
      <c r="I96" s="90">
        <v>1129267.3400000001</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1091359.02</v>
      </c>
      <c r="I99" s="91">
        <f>SUM(I100:I105)</f>
        <v>1091359.02</v>
      </c>
    </row>
    <row r="100" spans="1:9" ht="12.75" customHeight="1" x14ac:dyDescent="0.2">
      <c r="A100" s="182" t="s">
        <v>77</v>
      </c>
      <c r="B100" s="182"/>
      <c r="C100" s="182"/>
      <c r="D100" s="182"/>
      <c r="E100" s="182"/>
      <c r="F100" s="182"/>
      <c r="G100" s="7">
        <v>92</v>
      </c>
      <c r="H100" s="90">
        <v>251916.31</v>
      </c>
      <c r="I100" s="90">
        <v>251916.31</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839442.71</v>
      </c>
      <c r="I102" s="90">
        <v>839442.71</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6683765.5700000003</v>
      </c>
      <c r="I106" s="91">
        <f>SUM(I107:I117)</f>
        <v>7840520.1100000003</v>
      </c>
    </row>
    <row r="107" spans="1:9" ht="12.75" customHeight="1" x14ac:dyDescent="0.2">
      <c r="A107" s="182" t="s">
        <v>83</v>
      </c>
      <c r="B107" s="182"/>
      <c r="C107" s="182"/>
      <c r="D107" s="182"/>
      <c r="E107" s="182"/>
      <c r="F107" s="182"/>
      <c r="G107" s="7">
        <v>99</v>
      </c>
      <c r="H107" s="90">
        <v>309780.21999999997</v>
      </c>
      <c r="I107" s="90">
        <v>0</v>
      </c>
    </row>
    <row r="108" spans="1:9" ht="24.6" customHeight="1" x14ac:dyDescent="0.2">
      <c r="A108" s="182" t="s">
        <v>84</v>
      </c>
      <c r="B108" s="182"/>
      <c r="C108" s="182"/>
      <c r="D108" s="182"/>
      <c r="E108" s="182"/>
      <c r="F108" s="182"/>
      <c r="G108" s="7">
        <v>100</v>
      </c>
      <c r="H108" s="90">
        <v>1690857.47</v>
      </c>
      <c r="I108" s="90">
        <v>2145857.4700000002</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3301537.54</v>
      </c>
      <c r="I111" s="90">
        <v>1690678.37</v>
      </c>
    </row>
    <row r="112" spans="1:9" ht="12.75" customHeight="1" x14ac:dyDescent="0.2">
      <c r="A112" s="182" t="s">
        <v>88</v>
      </c>
      <c r="B112" s="182"/>
      <c r="C112" s="182"/>
      <c r="D112" s="182"/>
      <c r="E112" s="182"/>
      <c r="F112" s="182"/>
      <c r="G112" s="7">
        <v>104</v>
      </c>
      <c r="H112" s="90">
        <v>0</v>
      </c>
      <c r="I112" s="90">
        <v>4000000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1376677.48</v>
      </c>
      <c r="I114" s="90">
        <v>18</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4912.8599999999997</v>
      </c>
      <c r="I117" s="90">
        <v>3966.27</v>
      </c>
    </row>
    <row r="118" spans="1:9" ht="12.75" customHeight="1" x14ac:dyDescent="0.2">
      <c r="A118" s="184" t="s">
        <v>436</v>
      </c>
      <c r="B118" s="184"/>
      <c r="C118" s="184"/>
      <c r="D118" s="184"/>
      <c r="E118" s="184"/>
      <c r="F118" s="184"/>
      <c r="G118" s="8">
        <v>110</v>
      </c>
      <c r="H118" s="91">
        <f>SUM(H119:H132)</f>
        <v>13116563.539999999</v>
      </c>
      <c r="I118" s="91">
        <f>SUM(I119:I132)</f>
        <v>14893123.300000001</v>
      </c>
    </row>
    <row r="119" spans="1:9" ht="12.75" customHeight="1" x14ac:dyDescent="0.2">
      <c r="A119" s="182" t="s">
        <v>83</v>
      </c>
      <c r="B119" s="182"/>
      <c r="C119" s="182"/>
      <c r="D119" s="182"/>
      <c r="E119" s="182"/>
      <c r="F119" s="182"/>
      <c r="G119" s="7">
        <v>111</v>
      </c>
      <c r="H119" s="90">
        <v>13077.88</v>
      </c>
      <c r="I119" s="90">
        <v>21551.84</v>
      </c>
    </row>
    <row r="120" spans="1:9" ht="22.15" customHeight="1" x14ac:dyDescent="0.2">
      <c r="A120" s="182" t="s">
        <v>84</v>
      </c>
      <c r="B120" s="182"/>
      <c r="C120" s="182"/>
      <c r="D120" s="182"/>
      <c r="E120" s="182"/>
      <c r="F120" s="182"/>
      <c r="G120" s="7">
        <v>112</v>
      </c>
      <c r="H120" s="90">
        <v>235566</v>
      </c>
      <c r="I120" s="90">
        <v>215000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1693081.84</v>
      </c>
      <c r="I123" s="90">
        <v>640798.02</v>
      </c>
    </row>
    <row r="124" spans="1:9" ht="12.75" customHeight="1" x14ac:dyDescent="0.2">
      <c r="A124" s="182" t="s">
        <v>88</v>
      </c>
      <c r="B124" s="182"/>
      <c r="C124" s="182"/>
      <c r="D124" s="182"/>
      <c r="E124" s="182"/>
      <c r="F124" s="182"/>
      <c r="G124" s="7">
        <v>116</v>
      </c>
      <c r="H124" s="90">
        <v>2602768</v>
      </c>
      <c r="I124" s="90">
        <v>2602768</v>
      </c>
    </row>
    <row r="125" spans="1:9" ht="12.75" customHeight="1" x14ac:dyDescent="0.2">
      <c r="A125" s="182" t="s">
        <v>89</v>
      </c>
      <c r="B125" s="182"/>
      <c r="C125" s="182"/>
      <c r="D125" s="182"/>
      <c r="E125" s="182"/>
      <c r="F125" s="182"/>
      <c r="G125" s="7">
        <v>117</v>
      </c>
      <c r="H125" s="90">
        <v>22850.09</v>
      </c>
      <c r="I125" s="90">
        <v>4377.3</v>
      </c>
    </row>
    <row r="126" spans="1:9" ht="12.75" customHeight="1" x14ac:dyDescent="0.2">
      <c r="A126" s="182" t="s">
        <v>90</v>
      </c>
      <c r="B126" s="182"/>
      <c r="C126" s="182"/>
      <c r="D126" s="182"/>
      <c r="E126" s="182"/>
      <c r="F126" s="182"/>
      <c r="G126" s="7">
        <v>118</v>
      </c>
      <c r="H126" s="90">
        <v>5977244.7599999998</v>
      </c>
      <c r="I126" s="90">
        <v>8302509.7400000002</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508360.58</v>
      </c>
      <c r="I128" s="90">
        <v>449484.08</v>
      </c>
    </row>
    <row r="129" spans="1:9" x14ac:dyDescent="0.2">
      <c r="A129" s="182" t="s">
        <v>95</v>
      </c>
      <c r="B129" s="182"/>
      <c r="C129" s="182"/>
      <c r="D129" s="182"/>
      <c r="E129" s="182"/>
      <c r="F129" s="182"/>
      <c r="G129" s="7">
        <v>121</v>
      </c>
      <c r="H129" s="90">
        <v>244737.36</v>
      </c>
      <c r="I129" s="90">
        <v>484051.76</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1818877.03</v>
      </c>
      <c r="I132" s="90">
        <v>2172582.56</v>
      </c>
    </row>
    <row r="133" spans="1:9" ht="22.15" customHeight="1" x14ac:dyDescent="0.2">
      <c r="A133" s="198" t="s">
        <v>99</v>
      </c>
      <c r="B133" s="198"/>
      <c r="C133" s="198"/>
      <c r="D133" s="198"/>
      <c r="E133" s="198"/>
      <c r="F133" s="198"/>
      <c r="G133" s="7">
        <v>125</v>
      </c>
      <c r="H133" s="90">
        <v>3350991.01</v>
      </c>
      <c r="I133" s="90">
        <v>1834456.64</v>
      </c>
    </row>
    <row r="134" spans="1:9" ht="12.75" customHeight="1" x14ac:dyDescent="0.2">
      <c r="A134" s="184" t="s">
        <v>437</v>
      </c>
      <c r="B134" s="184"/>
      <c r="C134" s="184"/>
      <c r="D134" s="184"/>
      <c r="E134" s="184"/>
      <c r="F134" s="184"/>
      <c r="G134" s="8">
        <v>126</v>
      </c>
      <c r="H134" s="91">
        <f>H75+H99+H106+H118+H133</f>
        <v>14377014.49</v>
      </c>
      <c r="I134" s="91">
        <f>I75+I99+I106+I118+I133</f>
        <v>19010468.579999998</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97" zoomScale="110" zoomScaleNormal="110" zoomScaleSheetLayoutView="110" workbookViewId="0">
      <selection activeCell="H10" sqref="H1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466</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463</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25635678</v>
      </c>
      <c r="I8" s="94">
        <f>SUM(I9:I13)</f>
        <v>7250828</v>
      </c>
      <c r="J8" s="94">
        <f>SUM(J9:J13)</f>
        <v>30784293.739999998</v>
      </c>
      <c r="K8" s="94">
        <f>SUM(K9:K13)</f>
        <v>10701914.779999999</v>
      </c>
    </row>
    <row r="9" spans="1:11" ht="12.75" customHeight="1" x14ac:dyDescent="0.2">
      <c r="A9" s="182" t="s">
        <v>115</v>
      </c>
      <c r="B9" s="182"/>
      <c r="C9" s="182"/>
      <c r="D9" s="182"/>
      <c r="E9" s="182"/>
      <c r="F9" s="182"/>
      <c r="G9" s="7">
        <v>2</v>
      </c>
      <c r="H9" s="95">
        <v>0</v>
      </c>
      <c r="I9" s="95">
        <v>0</v>
      </c>
      <c r="J9" s="95">
        <v>1280229.6200000001</v>
      </c>
      <c r="K9" s="95">
        <v>567490.19999999995</v>
      </c>
    </row>
    <row r="10" spans="1:11" ht="12.75" customHeight="1" x14ac:dyDescent="0.2">
      <c r="A10" s="182" t="s">
        <v>438</v>
      </c>
      <c r="B10" s="182"/>
      <c r="C10" s="182"/>
      <c r="D10" s="182"/>
      <c r="E10" s="182"/>
      <c r="F10" s="182"/>
      <c r="G10" s="7">
        <v>3</v>
      </c>
      <c r="H10" s="95">
        <v>17470848</v>
      </c>
      <c r="I10" s="95">
        <v>6161037</v>
      </c>
      <c r="J10" s="95">
        <v>27340805.07</v>
      </c>
      <c r="K10" s="95">
        <v>8783008.6799999997</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8627</v>
      </c>
      <c r="I12" s="95">
        <v>82</v>
      </c>
      <c r="J12" s="95">
        <v>109145.38</v>
      </c>
      <c r="K12" s="95">
        <v>41403.949999999997</v>
      </c>
    </row>
    <row r="13" spans="1:11" ht="12.75" customHeight="1" x14ac:dyDescent="0.2">
      <c r="A13" s="182" t="s">
        <v>118</v>
      </c>
      <c r="B13" s="182"/>
      <c r="C13" s="182"/>
      <c r="D13" s="182"/>
      <c r="E13" s="182"/>
      <c r="F13" s="182"/>
      <c r="G13" s="7">
        <v>6</v>
      </c>
      <c r="H13" s="95">
        <v>8156203</v>
      </c>
      <c r="I13" s="95">
        <v>1089709</v>
      </c>
      <c r="J13" s="95">
        <v>2054113.67</v>
      </c>
      <c r="K13" s="95">
        <v>1310011.95</v>
      </c>
    </row>
    <row r="14" spans="1:11" ht="12.75" customHeight="1" x14ac:dyDescent="0.2">
      <c r="A14" s="216" t="s">
        <v>351</v>
      </c>
      <c r="B14" s="216"/>
      <c r="C14" s="216"/>
      <c r="D14" s="216"/>
      <c r="E14" s="216"/>
      <c r="F14" s="216"/>
      <c r="G14" s="8">
        <v>7</v>
      </c>
      <c r="H14" s="94">
        <f>H15+H16+H20+H24+H25+H26+H29+H36</f>
        <v>24735062</v>
      </c>
      <c r="I14" s="94">
        <f>I15+I16+I20+I24+I25+I26+I29+I36</f>
        <v>7904964</v>
      </c>
      <c r="J14" s="94">
        <f>J15+J16+J20+J24+J25+J26+J29+J36</f>
        <v>29048026.260000002</v>
      </c>
      <c r="K14" s="94">
        <f>K15+K16+K20+K24+K25+K26+K29+K36</f>
        <v>9708447.0099999998</v>
      </c>
    </row>
    <row r="15" spans="1:11" ht="12.75" customHeight="1" x14ac:dyDescent="0.2">
      <c r="A15" s="182" t="s">
        <v>104</v>
      </c>
      <c r="B15" s="182"/>
      <c r="C15" s="182"/>
      <c r="D15" s="182"/>
      <c r="E15" s="182"/>
      <c r="F15" s="182"/>
      <c r="G15" s="7">
        <v>8</v>
      </c>
      <c r="H15" s="95">
        <v>86</v>
      </c>
      <c r="I15" s="95">
        <v>86</v>
      </c>
      <c r="J15" s="95">
        <v>0</v>
      </c>
      <c r="K15" s="95">
        <v>0</v>
      </c>
    </row>
    <row r="16" spans="1:11" ht="12.75" customHeight="1" x14ac:dyDescent="0.2">
      <c r="A16" s="183" t="s">
        <v>420</v>
      </c>
      <c r="B16" s="183"/>
      <c r="C16" s="183"/>
      <c r="D16" s="183"/>
      <c r="E16" s="183"/>
      <c r="F16" s="183"/>
      <c r="G16" s="8">
        <v>9</v>
      </c>
      <c r="H16" s="94">
        <f>SUM(H17:H19)</f>
        <v>13256863</v>
      </c>
      <c r="I16" s="94">
        <f>SUM(I17:I19)</f>
        <v>4870254</v>
      </c>
      <c r="J16" s="94">
        <f>SUM(J17:J19)</f>
        <v>20260179.989999998</v>
      </c>
      <c r="K16" s="94">
        <f>SUM(K17:K19)</f>
        <v>6721536.8200000003</v>
      </c>
    </row>
    <row r="17" spans="1:11" ht="12.75" customHeight="1" x14ac:dyDescent="0.2">
      <c r="A17" s="217" t="s">
        <v>119</v>
      </c>
      <c r="B17" s="217"/>
      <c r="C17" s="217"/>
      <c r="D17" s="217"/>
      <c r="E17" s="217"/>
      <c r="F17" s="217"/>
      <c r="G17" s="7">
        <v>10</v>
      </c>
      <c r="H17" s="95">
        <v>1486850</v>
      </c>
      <c r="I17" s="95">
        <v>676424</v>
      </c>
      <c r="J17" s="95">
        <v>1757433.8</v>
      </c>
      <c r="K17" s="95">
        <v>784394.93</v>
      </c>
    </row>
    <row r="18" spans="1:11" ht="12.75" customHeight="1" x14ac:dyDescent="0.2">
      <c r="A18" s="217" t="s">
        <v>120</v>
      </c>
      <c r="B18" s="217"/>
      <c r="C18" s="217"/>
      <c r="D18" s="217"/>
      <c r="E18" s="217"/>
      <c r="F18" s="217"/>
      <c r="G18" s="7">
        <v>11</v>
      </c>
      <c r="H18" s="95">
        <v>0</v>
      </c>
      <c r="I18" s="95">
        <f t="shared" ref="I18" si="0">+H18</f>
        <v>0</v>
      </c>
      <c r="J18" s="95">
        <v>0</v>
      </c>
      <c r="K18" s="95">
        <v>0</v>
      </c>
    </row>
    <row r="19" spans="1:11" ht="12.75" customHeight="1" x14ac:dyDescent="0.2">
      <c r="A19" s="217" t="s">
        <v>121</v>
      </c>
      <c r="B19" s="217"/>
      <c r="C19" s="217"/>
      <c r="D19" s="217"/>
      <c r="E19" s="217"/>
      <c r="F19" s="217"/>
      <c r="G19" s="7">
        <v>12</v>
      </c>
      <c r="H19" s="95">
        <v>11770013</v>
      </c>
      <c r="I19" s="95">
        <v>4193830</v>
      </c>
      <c r="J19" s="95">
        <v>18502746.190000001</v>
      </c>
      <c r="K19" s="95">
        <v>5937141.8899999997</v>
      </c>
    </row>
    <row r="20" spans="1:11" ht="12.75" customHeight="1" x14ac:dyDescent="0.2">
      <c r="A20" s="183" t="s">
        <v>421</v>
      </c>
      <c r="B20" s="183"/>
      <c r="C20" s="183"/>
      <c r="D20" s="183"/>
      <c r="E20" s="183"/>
      <c r="F20" s="183"/>
      <c r="G20" s="8">
        <v>13</v>
      </c>
      <c r="H20" s="94">
        <f>SUM(H21:H23)</f>
        <v>5709317</v>
      </c>
      <c r="I20" s="94">
        <f>SUM(I21:I23)</f>
        <v>1855137</v>
      </c>
      <c r="J20" s="94">
        <f>SUM(J21:J23)</f>
        <v>5314933.7300000004</v>
      </c>
      <c r="K20" s="94">
        <f>SUM(K21:K23)</f>
        <v>1686737.58</v>
      </c>
    </row>
    <row r="21" spans="1:11" ht="12.75" customHeight="1" x14ac:dyDescent="0.2">
      <c r="A21" s="217" t="s">
        <v>105</v>
      </c>
      <c r="B21" s="217"/>
      <c r="C21" s="217"/>
      <c r="D21" s="217"/>
      <c r="E21" s="217"/>
      <c r="F21" s="217"/>
      <c r="G21" s="7">
        <v>14</v>
      </c>
      <c r="H21" s="95">
        <v>3965489</v>
      </c>
      <c r="I21" s="95">
        <v>1128331</v>
      </c>
      <c r="J21" s="95">
        <v>3192556.59</v>
      </c>
      <c r="K21" s="95">
        <v>1011744.67</v>
      </c>
    </row>
    <row r="22" spans="1:11" ht="12.75" customHeight="1" x14ac:dyDescent="0.2">
      <c r="A22" s="217" t="s">
        <v>106</v>
      </c>
      <c r="B22" s="217"/>
      <c r="C22" s="217"/>
      <c r="D22" s="217"/>
      <c r="E22" s="217"/>
      <c r="F22" s="217"/>
      <c r="G22" s="7">
        <v>15</v>
      </c>
      <c r="H22" s="95">
        <v>975741</v>
      </c>
      <c r="I22" s="95">
        <v>477777</v>
      </c>
      <c r="J22" s="95">
        <v>1412568.38</v>
      </c>
      <c r="K22" s="95">
        <v>448414.39</v>
      </c>
    </row>
    <row r="23" spans="1:11" ht="12.75" customHeight="1" x14ac:dyDescent="0.2">
      <c r="A23" s="217" t="s">
        <v>107</v>
      </c>
      <c r="B23" s="217"/>
      <c r="C23" s="217"/>
      <c r="D23" s="217"/>
      <c r="E23" s="217"/>
      <c r="F23" s="217"/>
      <c r="G23" s="7">
        <v>16</v>
      </c>
      <c r="H23" s="95">
        <v>768087</v>
      </c>
      <c r="I23" s="95">
        <v>249029</v>
      </c>
      <c r="J23" s="95">
        <v>709808.76</v>
      </c>
      <c r="K23" s="95">
        <v>226578.52</v>
      </c>
    </row>
    <row r="24" spans="1:11" ht="12.75" customHeight="1" x14ac:dyDescent="0.2">
      <c r="A24" s="182" t="s">
        <v>108</v>
      </c>
      <c r="B24" s="182"/>
      <c r="C24" s="182"/>
      <c r="D24" s="182"/>
      <c r="E24" s="182"/>
      <c r="F24" s="182"/>
      <c r="G24" s="7">
        <v>17</v>
      </c>
      <c r="H24" s="95">
        <v>363406</v>
      </c>
      <c r="I24" s="95">
        <v>112519</v>
      </c>
      <c r="J24" s="95">
        <v>322379.21000000002</v>
      </c>
      <c r="K24" s="95">
        <v>113398.52</v>
      </c>
    </row>
    <row r="25" spans="1:11" ht="12.75" customHeight="1" x14ac:dyDescent="0.2">
      <c r="A25" s="182" t="s">
        <v>109</v>
      </c>
      <c r="B25" s="182"/>
      <c r="C25" s="182"/>
      <c r="D25" s="182"/>
      <c r="E25" s="182"/>
      <c r="F25" s="182"/>
      <c r="G25" s="7">
        <v>18</v>
      </c>
      <c r="H25" s="95">
        <v>1905372</v>
      </c>
      <c r="I25" s="95">
        <v>797354</v>
      </c>
      <c r="J25" s="95">
        <v>2996098.97</v>
      </c>
      <c r="K25" s="95">
        <v>1176179.7</v>
      </c>
    </row>
    <row r="26" spans="1:11" ht="12.75" customHeight="1" x14ac:dyDescent="0.2">
      <c r="A26" s="183" t="s">
        <v>422</v>
      </c>
      <c r="B26" s="183"/>
      <c r="C26" s="183"/>
      <c r="D26" s="183"/>
      <c r="E26" s="183"/>
      <c r="F26" s="183"/>
      <c r="G26" s="8">
        <v>19</v>
      </c>
      <c r="H26" s="94">
        <f>H27+H28</f>
        <v>41720</v>
      </c>
      <c r="I26" s="94">
        <f>I27+I28</f>
        <v>37993</v>
      </c>
      <c r="J26" s="94">
        <f>J27+J28</f>
        <v>69038.05</v>
      </c>
      <c r="K26" s="94">
        <f>K27+K28</f>
        <v>310.04000000000002</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41720</v>
      </c>
      <c r="I28" s="95">
        <v>37993</v>
      </c>
      <c r="J28" s="95">
        <v>69038.05</v>
      </c>
      <c r="K28" s="95">
        <v>310.04000000000002</v>
      </c>
    </row>
    <row r="29" spans="1:11" ht="12.75" customHeight="1" x14ac:dyDescent="0.2">
      <c r="A29" s="183" t="s">
        <v>423</v>
      </c>
      <c r="B29" s="183"/>
      <c r="C29" s="183"/>
      <c r="D29" s="183"/>
      <c r="E29" s="183"/>
      <c r="F29" s="183"/>
      <c r="G29" s="8">
        <v>22</v>
      </c>
      <c r="H29" s="94">
        <f>SUM(H30:H35)</f>
        <v>210239</v>
      </c>
      <c r="I29" s="94">
        <f>SUM(I30:I35)</f>
        <v>210239</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210239</v>
      </c>
      <c r="I32" s="95">
        <v>210239</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3248059</v>
      </c>
      <c r="I36" s="95">
        <v>21382</v>
      </c>
      <c r="J36" s="95">
        <v>85396.31</v>
      </c>
      <c r="K36" s="95">
        <v>10284.35</v>
      </c>
    </row>
    <row r="37" spans="1:11" ht="12.75" customHeight="1" x14ac:dyDescent="0.2">
      <c r="A37" s="216" t="s">
        <v>352</v>
      </c>
      <c r="B37" s="216"/>
      <c r="C37" s="216"/>
      <c r="D37" s="216"/>
      <c r="E37" s="216"/>
      <c r="F37" s="216"/>
      <c r="G37" s="8">
        <v>30</v>
      </c>
      <c r="H37" s="94">
        <f>SUM(H38:H47)</f>
        <v>2126</v>
      </c>
      <c r="I37" s="94">
        <f>SUM(I38:I47)</f>
        <v>1</v>
      </c>
      <c r="J37" s="94">
        <f>SUM(J38:J47)</f>
        <v>17266.169999999998</v>
      </c>
      <c r="K37" s="94">
        <f>SUM(K38:K47)</f>
        <v>17262.45</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1</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2126</v>
      </c>
      <c r="I44" s="95">
        <v>0</v>
      </c>
      <c r="J44" s="95">
        <v>4.62</v>
      </c>
      <c r="K44" s="95">
        <v>0.9</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17261.55</v>
      </c>
      <c r="K47" s="95">
        <v>17261.55</v>
      </c>
    </row>
    <row r="48" spans="1:11" ht="12.75" customHeight="1" x14ac:dyDescent="0.2">
      <c r="A48" s="216" t="s">
        <v>353</v>
      </c>
      <c r="B48" s="216"/>
      <c r="C48" s="216"/>
      <c r="D48" s="216"/>
      <c r="E48" s="216"/>
      <c r="F48" s="216"/>
      <c r="G48" s="8">
        <v>41</v>
      </c>
      <c r="H48" s="94">
        <f>SUM(H49:H55)</f>
        <v>1212297</v>
      </c>
      <c r="I48" s="94">
        <f>SUM(I49:I55)</f>
        <v>496690</v>
      </c>
      <c r="J48" s="94">
        <f>SUM(J49:J55)</f>
        <v>624266.31000000006</v>
      </c>
      <c r="K48" s="94">
        <f>SUM(K49:K55)</f>
        <v>172440.22</v>
      </c>
    </row>
    <row r="49" spans="1:11" ht="25.15" customHeight="1" x14ac:dyDescent="0.2">
      <c r="A49" s="182" t="s">
        <v>140</v>
      </c>
      <c r="B49" s="182"/>
      <c r="C49" s="182"/>
      <c r="D49" s="182"/>
      <c r="E49" s="182"/>
      <c r="F49" s="182"/>
      <c r="G49" s="7">
        <v>42</v>
      </c>
      <c r="H49" s="95">
        <v>76923</v>
      </c>
      <c r="I49" s="95">
        <v>13143</v>
      </c>
      <c r="J49" s="95">
        <v>49549.21</v>
      </c>
      <c r="K49" s="95">
        <v>20484.580000000002</v>
      </c>
    </row>
    <row r="50" spans="1:11" ht="12.75" customHeight="1" x14ac:dyDescent="0.2">
      <c r="A50" s="220" t="s">
        <v>141</v>
      </c>
      <c r="B50" s="220"/>
      <c r="C50" s="220"/>
      <c r="D50" s="220"/>
      <c r="E50" s="220"/>
      <c r="F50" s="220"/>
      <c r="G50" s="7">
        <v>43</v>
      </c>
      <c r="H50" s="95">
        <v>96</v>
      </c>
      <c r="I50" s="95">
        <v>17</v>
      </c>
      <c r="J50" s="95">
        <v>257.02</v>
      </c>
      <c r="K50" s="95">
        <v>104.58</v>
      </c>
    </row>
    <row r="51" spans="1:11" ht="12.75" customHeight="1" x14ac:dyDescent="0.2">
      <c r="A51" s="220" t="s">
        <v>142</v>
      </c>
      <c r="B51" s="220"/>
      <c r="C51" s="220"/>
      <c r="D51" s="220"/>
      <c r="E51" s="220"/>
      <c r="F51" s="220"/>
      <c r="G51" s="7">
        <v>44</v>
      </c>
      <c r="H51" s="95">
        <v>1135164</v>
      </c>
      <c r="I51" s="95">
        <v>483530</v>
      </c>
      <c r="J51" s="95">
        <v>394285.7</v>
      </c>
      <c r="K51" s="95">
        <v>151208.28</v>
      </c>
    </row>
    <row r="52" spans="1:11" ht="12.75" customHeight="1" x14ac:dyDescent="0.2">
      <c r="A52" s="220" t="s">
        <v>143</v>
      </c>
      <c r="B52" s="220"/>
      <c r="C52" s="220"/>
      <c r="D52" s="220"/>
      <c r="E52" s="220"/>
      <c r="F52" s="220"/>
      <c r="G52" s="7">
        <v>45</v>
      </c>
      <c r="H52" s="95">
        <v>0</v>
      </c>
      <c r="I52" s="95">
        <f t="shared" ref="I52:I59" si="1">+H52</f>
        <v>0</v>
      </c>
      <c r="J52" s="95">
        <v>0</v>
      </c>
      <c r="K52" s="95">
        <v>0</v>
      </c>
    </row>
    <row r="53" spans="1:11" ht="12.75" customHeight="1" x14ac:dyDescent="0.2">
      <c r="A53" s="220" t="s">
        <v>144</v>
      </c>
      <c r="B53" s="220"/>
      <c r="C53" s="220"/>
      <c r="D53" s="220"/>
      <c r="E53" s="220"/>
      <c r="F53" s="220"/>
      <c r="G53" s="7">
        <v>46</v>
      </c>
      <c r="H53" s="95">
        <v>0</v>
      </c>
      <c r="I53" s="95">
        <f t="shared" si="1"/>
        <v>0</v>
      </c>
      <c r="J53" s="95">
        <v>0</v>
      </c>
      <c r="K53" s="95">
        <v>0</v>
      </c>
    </row>
    <row r="54" spans="1:11" ht="12.75" customHeight="1" x14ac:dyDescent="0.2">
      <c r="A54" s="220" t="s">
        <v>145</v>
      </c>
      <c r="B54" s="220"/>
      <c r="C54" s="220"/>
      <c r="D54" s="220"/>
      <c r="E54" s="220"/>
      <c r="F54" s="220"/>
      <c r="G54" s="7">
        <v>47</v>
      </c>
      <c r="H54" s="95">
        <v>0</v>
      </c>
      <c r="I54" s="95">
        <f t="shared" si="1"/>
        <v>0</v>
      </c>
      <c r="J54" s="95">
        <v>0</v>
      </c>
      <c r="K54" s="95">
        <v>0</v>
      </c>
    </row>
    <row r="55" spans="1:11" ht="12.75" customHeight="1" x14ac:dyDescent="0.2">
      <c r="A55" s="220" t="s">
        <v>146</v>
      </c>
      <c r="B55" s="220"/>
      <c r="C55" s="220"/>
      <c r="D55" s="220"/>
      <c r="E55" s="220"/>
      <c r="F55" s="220"/>
      <c r="G55" s="7">
        <v>48</v>
      </c>
      <c r="H55" s="95">
        <v>114</v>
      </c>
      <c r="I55" s="95">
        <v>0</v>
      </c>
      <c r="J55" s="95">
        <v>180174.38</v>
      </c>
      <c r="K55" s="95">
        <v>642.78</v>
      </c>
    </row>
    <row r="56" spans="1:11" ht="22.15" customHeight="1" x14ac:dyDescent="0.2">
      <c r="A56" s="222" t="s">
        <v>147</v>
      </c>
      <c r="B56" s="222"/>
      <c r="C56" s="222"/>
      <c r="D56" s="222"/>
      <c r="E56" s="222"/>
      <c r="F56" s="222"/>
      <c r="G56" s="7">
        <v>49</v>
      </c>
      <c r="H56" s="95">
        <v>0</v>
      </c>
      <c r="I56" s="95">
        <f t="shared" si="1"/>
        <v>0</v>
      </c>
      <c r="J56" s="95">
        <v>0</v>
      </c>
      <c r="K56" s="95">
        <v>0</v>
      </c>
    </row>
    <row r="57" spans="1:11" ht="12.75" customHeight="1" x14ac:dyDescent="0.2">
      <c r="A57" s="222" t="s">
        <v>148</v>
      </c>
      <c r="B57" s="222"/>
      <c r="C57" s="222"/>
      <c r="D57" s="222"/>
      <c r="E57" s="222"/>
      <c r="F57" s="222"/>
      <c r="G57" s="7">
        <v>50</v>
      </c>
      <c r="H57" s="95">
        <v>0</v>
      </c>
      <c r="I57" s="95">
        <f t="shared" si="1"/>
        <v>0</v>
      </c>
      <c r="J57" s="95">
        <v>0</v>
      </c>
      <c r="K57" s="95">
        <v>0</v>
      </c>
    </row>
    <row r="58" spans="1:11" ht="24.6" customHeight="1" x14ac:dyDescent="0.2">
      <c r="A58" s="222" t="s">
        <v>149</v>
      </c>
      <c r="B58" s="222"/>
      <c r="C58" s="222"/>
      <c r="D58" s="222"/>
      <c r="E58" s="222"/>
      <c r="F58" s="222"/>
      <c r="G58" s="7">
        <v>51</v>
      </c>
      <c r="H58" s="95">
        <v>0</v>
      </c>
      <c r="I58" s="95">
        <f t="shared" si="1"/>
        <v>0</v>
      </c>
      <c r="J58" s="95">
        <v>0</v>
      </c>
      <c r="K58" s="95">
        <v>0</v>
      </c>
    </row>
    <row r="59" spans="1:11" ht="12.75" customHeight="1" x14ac:dyDescent="0.2">
      <c r="A59" s="222" t="s">
        <v>150</v>
      </c>
      <c r="B59" s="222"/>
      <c r="C59" s="222"/>
      <c r="D59" s="222"/>
      <c r="E59" s="222"/>
      <c r="F59" s="222"/>
      <c r="G59" s="7">
        <v>52</v>
      </c>
      <c r="H59" s="95">
        <v>0</v>
      </c>
      <c r="I59" s="95">
        <f t="shared" si="1"/>
        <v>0</v>
      </c>
      <c r="J59" s="95">
        <v>0</v>
      </c>
      <c r="K59" s="95">
        <v>0</v>
      </c>
    </row>
    <row r="60" spans="1:11" ht="12.75" customHeight="1" x14ac:dyDescent="0.2">
      <c r="A60" s="216" t="s">
        <v>354</v>
      </c>
      <c r="B60" s="216"/>
      <c r="C60" s="216"/>
      <c r="D60" s="216"/>
      <c r="E60" s="216"/>
      <c r="F60" s="216"/>
      <c r="G60" s="8">
        <v>53</v>
      </c>
      <c r="H60" s="94">
        <f>H8+H37+H56+H57</f>
        <v>25637804</v>
      </c>
      <c r="I60" s="94">
        <f t="shared" ref="I60:K60" si="2">I8+I37+I56+I57</f>
        <v>7250829</v>
      </c>
      <c r="J60" s="94">
        <f t="shared" si="2"/>
        <v>30801559.91</v>
      </c>
      <c r="K60" s="94">
        <f t="shared" si="2"/>
        <v>10719177.23</v>
      </c>
    </row>
    <row r="61" spans="1:11" ht="12.75" customHeight="1" x14ac:dyDescent="0.2">
      <c r="A61" s="216" t="s">
        <v>355</v>
      </c>
      <c r="B61" s="216"/>
      <c r="C61" s="216"/>
      <c r="D61" s="216"/>
      <c r="E61" s="216"/>
      <c r="F61" s="216"/>
      <c r="G61" s="8">
        <v>54</v>
      </c>
      <c r="H61" s="94">
        <f>H14+H48+H58+H59</f>
        <v>25947359</v>
      </c>
      <c r="I61" s="94">
        <f t="shared" ref="I61:K61" si="3">I14+I48+I58+I59</f>
        <v>8401654</v>
      </c>
      <c r="J61" s="94">
        <f t="shared" si="3"/>
        <v>29672292.57</v>
      </c>
      <c r="K61" s="94">
        <f t="shared" si="3"/>
        <v>9880887.2300000004</v>
      </c>
    </row>
    <row r="62" spans="1:11" ht="12.75" customHeight="1" x14ac:dyDescent="0.2">
      <c r="A62" s="216" t="s">
        <v>356</v>
      </c>
      <c r="B62" s="216"/>
      <c r="C62" s="216"/>
      <c r="D62" s="216"/>
      <c r="E62" s="216"/>
      <c r="F62" s="216"/>
      <c r="G62" s="8">
        <v>55</v>
      </c>
      <c r="H62" s="94">
        <f>H60-H61</f>
        <v>-309555</v>
      </c>
      <c r="I62" s="94">
        <f t="shared" ref="I62:K62" si="4">I60-I61</f>
        <v>-1150825</v>
      </c>
      <c r="J62" s="94">
        <f t="shared" si="4"/>
        <v>1129267.3400000001</v>
      </c>
      <c r="K62" s="94">
        <f t="shared" si="4"/>
        <v>838290</v>
      </c>
    </row>
    <row r="63" spans="1:11" ht="12.75" customHeight="1" x14ac:dyDescent="0.2">
      <c r="A63" s="221" t="s">
        <v>357</v>
      </c>
      <c r="B63" s="221"/>
      <c r="C63" s="221"/>
      <c r="D63" s="221"/>
      <c r="E63" s="221"/>
      <c r="F63" s="221"/>
      <c r="G63" s="8">
        <v>56</v>
      </c>
      <c r="H63" s="94">
        <f>+IF((H60-H61)&gt;0,(H60-H61),0)</f>
        <v>0</v>
      </c>
      <c r="I63" s="94">
        <f t="shared" ref="I63:K63" si="5">+IF((I60-I61)&gt;0,(I60-I61),0)</f>
        <v>0</v>
      </c>
      <c r="J63" s="94">
        <f t="shared" si="5"/>
        <v>1129267.3400000001</v>
      </c>
      <c r="K63" s="94">
        <f t="shared" si="5"/>
        <v>838290</v>
      </c>
    </row>
    <row r="64" spans="1:11" ht="12.75" customHeight="1" x14ac:dyDescent="0.2">
      <c r="A64" s="221" t="s">
        <v>358</v>
      </c>
      <c r="B64" s="221"/>
      <c r="C64" s="221"/>
      <c r="D64" s="221"/>
      <c r="E64" s="221"/>
      <c r="F64" s="221"/>
      <c r="G64" s="8">
        <v>57</v>
      </c>
      <c r="H64" s="94">
        <f>+IF((H60-H61)&lt;0,(H60-H61),0)</f>
        <v>-309555</v>
      </c>
      <c r="I64" s="94">
        <f t="shared" ref="I64:K64" si="6">+IF((I60-I61)&lt;0,(I60-I61),0)</f>
        <v>-1150825</v>
      </c>
      <c r="J64" s="94">
        <f t="shared" si="6"/>
        <v>0</v>
      </c>
      <c r="K64" s="94">
        <f t="shared" si="6"/>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359</v>
      </c>
      <c r="B66" s="216"/>
      <c r="C66" s="216"/>
      <c r="D66" s="216"/>
      <c r="E66" s="216"/>
      <c r="F66" s="216"/>
      <c r="G66" s="8">
        <v>59</v>
      </c>
      <c r="H66" s="94">
        <f>H62-H65</f>
        <v>-309555</v>
      </c>
      <c r="I66" s="94">
        <f t="shared" ref="I66:K66" si="7">I62-I65</f>
        <v>-1150825</v>
      </c>
      <c r="J66" s="94">
        <f t="shared" si="7"/>
        <v>1129267.3400000001</v>
      </c>
      <c r="K66" s="94">
        <f t="shared" si="7"/>
        <v>838290</v>
      </c>
    </row>
    <row r="67" spans="1:11" ht="12.75" customHeight="1" x14ac:dyDescent="0.2">
      <c r="A67" s="221" t="s">
        <v>360</v>
      </c>
      <c r="B67" s="221"/>
      <c r="C67" s="221"/>
      <c r="D67" s="221"/>
      <c r="E67" s="221"/>
      <c r="F67" s="221"/>
      <c r="G67" s="8">
        <v>60</v>
      </c>
      <c r="H67" s="94">
        <f>+IF((H62-H65)&gt;0,(H62-H65),0)</f>
        <v>0</v>
      </c>
      <c r="I67" s="94">
        <f t="shared" ref="I67:K67" si="8">+IF((I62-I65)&gt;0,(I62-I65),0)</f>
        <v>0</v>
      </c>
      <c r="J67" s="94">
        <f t="shared" si="8"/>
        <v>1129267.3400000001</v>
      </c>
      <c r="K67" s="94">
        <f t="shared" si="8"/>
        <v>838290</v>
      </c>
    </row>
    <row r="68" spans="1:11" ht="12.75" customHeight="1" x14ac:dyDescent="0.2">
      <c r="A68" s="221" t="s">
        <v>361</v>
      </c>
      <c r="B68" s="221"/>
      <c r="C68" s="221"/>
      <c r="D68" s="221"/>
      <c r="E68" s="221"/>
      <c r="F68" s="221"/>
      <c r="G68" s="8">
        <v>61</v>
      </c>
      <c r="H68" s="94">
        <f>+IF((H62-H65)&lt;0,(H62-H65),0)</f>
        <v>-309555</v>
      </c>
      <c r="I68" s="94">
        <f t="shared" ref="I68:K68" si="9">+IF((I62-I65)&lt;0,(I62-I65),0)</f>
        <v>-1150825</v>
      </c>
      <c r="J68" s="94">
        <f t="shared" si="9"/>
        <v>0</v>
      </c>
      <c r="K68" s="94">
        <f t="shared" si="9"/>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f>+H68</f>
        <v>-309555</v>
      </c>
      <c r="I89" s="99">
        <f>+I68</f>
        <v>-1150825</v>
      </c>
      <c r="J89" s="99">
        <f>+J67</f>
        <v>1129267.3400000001</v>
      </c>
      <c r="K89" s="99">
        <f>+K67</f>
        <v>838290</v>
      </c>
    </row>
    <row r="90" spans="1:11" ht="24" customHeight="1" x14ac:dyDescent="0.2">
      <c r="A90" s="184" t="s">
        <v>419</v>
      </c>
      <c r="B90" s="184"/>
      <c r="C90" s="184"/>
      <c r="D90" s="184"/>
      <c r="E90" s="184"/>
      <c r="F90" s="184"/>
      <c r="G90" s="8">
        <v>79</v>
      </c>
      <c r="H90" s="100">
        <f>H91+H98</f>
        <v>0</v>
      </c>
      <c r="I90" s="100">
        <f>I91+I98</f>
        <v>0</v>
      </c>
      <c r="J90" s="100">
        <f t="shared" ref="J90:K90" si="10">J91+J98</f>
        <v>-1131554.8500000001</v>
      </c>
      <c r="K90" s="100">
        <f t="shared" si="10"/>
        <v>0</v>
      </c>
    </row>
    <row r="91" spans="1:11" ht="24" customHeight="1" x14ac:dyDescent="0.2">
      <c r="A91" s="231" t="s">
        <v>424</v>
      </c>
      <c r="B91" s="231"/>
      <c r="C91" s="231"/>
      <c r="D91" s="231"/>
      <c r="E91" s="231"/>
      <c r="F91" s="231"/>
      <c r="G91" s="8">
        <v>80</v>
      </c>
      <c r="H91" s="100">
        <f>SUM(H92:H96)</f>
        <v>0</v>
      </c>
      <c r="I91" s="100">
        <f>SUM(I92:I96)</f>
        <v>0</v>
      </c>
      <c r="J91" s="100">
        <f>SUM(J92:J96)</f>
        <v>-1131554.8500000001</v>
      </c>
      <c r="K91" s="100">
        <f>SUM(K92:K96)</f>
        <v>0</v>
      </c>
    </row>
    <row r="92" spans="1:11" ht="25.5" customHeight="1" x14ac:dyDescent="0.2">
      <c r="A92" s="220" t="s">
        <v>373</v>
      </c>
      <c r="B92" s="220"/>
      <c r="C92" s="220"/>
      <c r="D92" s="220"/>
      <c r="E92" s="220"/>
      <c r="F92" s="220"/>
      <c r="G92" s="7">
        <v>81</v>
      </c>
      <c r="H92" s="99">
        <v>0</v>
      </c>
      <c r="I92" s="99">
        <v>0</v>
      </c>
      <c r="J92" s="99">
        <v>-1131554.8500000001</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-1131554.8500000001</v>
      </c>
      <c r="K109" s="100">
        <f>K91+K98-K108-K97</f>
        <v>0</v>
      </c>
    </row>
    <row r="110" spans="1:11" ht="28.15" customHeight="1" x14ac:dyDescent="0.2">
      <c r="A110" s="184" t="s">
        <v>450</v>
      </c>
      <c r="B110" s="184"/>
      <c r="C110" s="184"/>
      <c r="D110" s="184"/>
      <c r="E110" s="184"/>
      <c r="F110" s="184"/>
      <c r="G110" s="8">
        <v>99</v>
      </c>
      <c r="H110" s="98">
        <f>H89+H109</f>
        <v>-309555</v>
      </c>
      <c r="I110" s="98">
        <f t="shared" ref="I110:K110" si="11">I89+I109</f>
        <v>-1150825</v>
      </c>
      <c r="J110" s="98">
        <f t="shared" si="11"/>
        <v>-2287.5100000000002</v>
      </c>
      <c r="K110" s="98">
        <f t="shared" si="11"/>
        <v>838290</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44" zoomScaleNormal="100" zoomScaleSheetLayoutView="100" workbookViewId="0">
      <selection activeCell="I59" sqref="I5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463</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-309555</v>
      </c>
      <c r="I8" s="101">
        <v>1129267.3400000001</v>
      </c>
    </row>
    <row r="9" spans="1:9" ht="12.75" customHeight="1" x14ac:dyDescent="0.2">
      <c r="A9" s="240" t="s">
        <v>170</v>
      </c>
      <c r="B9" s="240"/>
      <c r="C9" s="240"/>
      <c r="D9" s="240"/>
      <c r="E9" s="240"/>
      <c r="F9" s="240"/>
      <c r="G9" s="32">
        <v>2</v>
      </c>
      <c r="H9" s="102">
        <f>H10+H11+H12+H13+H14+H15+H16+H17</f>
        <v>1213337</v>
      </c>
      <c r="I9" s="102">
        <f>I10+I11+I12+I13+I14+I15+I16+I17</f>
        <v>-2247426.02</v>
      </c>
    </row>
    <row r="10" spans="1:9" ht="12.75" customHeight="1" x14ac:dyDescent="0.2">
      <c r="A10" s="217" t="s">
        <v>171</v>
      </c>
      <c r="B10" s="217"/>
      <c r="C10" s="217"/>
      <c r="D10" s="217"/>
      <c r="E10" s="217"/>
      <c r="F10" s="217"/>
      <c r="G10" s="31">
        <v>3</v>
      </c>
      <c r="H10" s="101">
        <v>363406</v>
      </c>
      <c r="I10" s="101">
        <v>322379.21000000002</v>
      </c>
    </row>
    <row r="11" spans="1:9" ht="22.15" customHeight="1" x14ac:dyDescent="0.2">
      <c r="A11" s="217" t="s">
        <v>172</v>
      </c>
      <c r="B11" s="217"/>
      <c r="C11" s="217"/>
      <c r="D11" s="217"/>
      <c r="E11" s="217"/>
      <c r="F11" s="217"/>
      <c r="G11" s="31">
        <v>4</v>
      </c>
      <c r="H11" s="101">
        <v>23454</v>
      </c>
      <c r="I11" s="101">
        <v>9136.2199999999993</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-2126</v>
      </c>
      <c r="I13" s="101">
        <v>-4.62</v>
      </c>
    </row>
    <row r="14" spans="1:9" ht="12.75" customHeight="1" x14ac:dyDescent="0.2">
      <c r="A14" s="217" t="s">
        <v>175</v>
      </c>
      <c r="B14" s="217"/>
      <c r="C14" s="217"/>
      <c r="D14" s="217"/>
      <c r="E14" s="217"/>
      <c r="F14" s="217"/>
      <c r="G14" s="31">
        <v>7</v>
      </c>
      <c r="H14" s="101">
        <v>1212087</v>
      </c>
      <c r="I14" s="101">
        <v>443834.91</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-383484</v>
      </c>
      <c r="I17" s="101">
        <v>-3022771.74</v>
      </c>
    </row>
    <row r="18" spans="1:9" ht="28.15" customHeight="1" x14ac:dyDescent="0.2">
      <c r="A18" s="239" t="s">
        <v>304</v>
      </c>
      <c r="B18" s="239"/>
      <c r="C18" s="239"/>
      <c r="D18" s="239"/>
      <c r="E18" s="239"/>
      <c r="F18" s="239"/>
      <c r="G18" s="32">
        <v>11</v>
      </c>
      <c r="H18" s="102">
        <f>H8+H9</f>
        <v>903782</v>
      </c>
      <c r="I18" s="102">
        <f>I8+I9</f>
        <v>-1118158.68</v>
      </c>
    </row>
    <row r="19" spans="1:9" ht="12.75" customHeight="1" x14ac:dyDescent="0.2">
      <c r="A19" s="240" t="s">
        <v>179</v>
      </c>
      <c r="B19" s="240"/>
      <c r="C19" s="240"/>
      <c r="D19" s="240"/>
      <c r="E19" s="240"/>
      <c r="F19" s="240"/>
      <c r="G19" s="32">
        <v>12</v>
      </c>
      <c r="H19" s="102">
        <f>H20+H21+H22+H23</f>
        <v>89044</v>
      </c>
      <c r="I19" s="102">
        <f>I20+I21+I22+I23</f>
        <v>117670.08</v>
      </c>
    </row>
    <row r="20" spans="1:9" ht="12.75" customHeight="1" x14ac:dyDescent="0.2">
      <c r="A20" s="217" t="s">
        <v>180</v>
      </c>
      <c r="B20" s="217"/>
      <c r="C20" s="217"/>
      <c r="D20" s="217"/>
      <c r="E20" s="217"/>
      <c r="F20" s="217"/>
      <c r="G20" s="31">
        <v>13</v>
      </c>
      <c r="H20" s="101">
        <v>-1380181</v>
      </c>
      <c r="I20" s="101">
        <v>2502678.75</v>
      </c>
    </row>
    <row r="21" spans="1:9" ht="12.75" customHeight="1" x14ac:dyDescent="0.2">
      <c r="A21" s="217" t="s">
        <v>181</v>
      </c>
      <c r="B21" s="217"/>
      <c r="C21" s="217"/>
      <c r="D21" s="217"/>
      <c r="E21" s="217"/>
      <c r="F21" s="217"/>
      <c r="G21" s="31">
        <v>14</v>
      </c>
      <c r="H21" s="101">
        <v>1074600</v>
      </c>
      <c r="I21" s="101">
        <v>-1794254.14</v>
      </c>
    </row>
    <row r="22" spans="1:9" ht="12.75" customHeight="1" x14ac:dyDescent="0.2">
      <c r="A22" s="217" t="s">
        <v>182</v>
      </c>
      <c r="B22" s="217"/>
      <c r="C22" s="217"/>
      <c r="D22" s="217"/>
      <c r="E22" s="217"/>
      <c r="F22" s="217"/>
      <c r="G22" s="31">
        <v>15</v>
      </c>
      <c r="H22" s="101">
        <v>-1160</v>
      </c>
      <c r="I22" s="101">
        <v>-761661.73</v>
      </c>
    </row>
    <row r="23" spans="1:9" ht="12.75" customHeight="1" x14ac:dyDescent="0.2">
      <c r="A23" s="217" t="s">
        <v>183</v>
      </c>
      <c r="B23" s="217"/>
      <c r="C23" s="217"/>
      <c r="D23" s="217"/>
      <c r="E23" s="217"/>
      <c r="F23" s="217"/>
      <c r="G23" s="31">
        <v>16</v>
      </c>
      <c r="H23" s="101">
        <v>395785</v>
      </c>
      <c r="I23" s="101">
        <v>170907.2</v>
      </c>
    </row>
    <row r="24" spans="1:9" ht="12.75" customHeight="1" x14ac:dyDescent="0.2">
      <c r="A24" s="239" t="s">
        <v>184</v>
      </c>
      <c r="B24" s="239"/>
      <c r="C24" s="239"/>
      <c r="D24" s="239"/>
      <c r="E24" s="239"/>
      <c r="F24" s="239"/>
      <c r="G24" s="32">
        <v>17</v>
      </c>
      <c r="H24" s="102">
        <f>H18+H19</f>
        <v>992826</v>
      </c>
      <c r="I24" s="102">
        <f>I18+I19</f>
        <v>-1000488.6</v>
      </c>
    </row>
    <row r="25" spans="1:9" ht="12.75" customHeight="1" x14ac:dyDescent="0.2">
      <c r="A25" s="182" t="s">
        <v>185</v>
      </c>
      <c r="B25" s="182"/>
      <c r="C25" s="182"/>
      <c r="D25" s="182"/>
      <c r="E25" s="182"/>
      <c r="F25" s="182"/>
      <c r="G25" s="31">
        <v>18</v>
      </c>
      <c r="H25" s="101">
        <v>-18395</v>
      </c>
      <c r="I25" s="101">
        <v>-117670.08</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974431</v>
      </c>
      <c r="I27" s="102">
        <f>I24+I25+I26</f>
        <v>-1118158.68</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3212442</v>
      </c>
      <c r="I29" s="103">
        <v>-32811.480000000003</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228124</v>
      </c>
      <c r="I33" s="103">
        <v>-399202.99</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3440566</v>
      </c>
      <c r="I35" s="104">
        <f>I29+I30+I31+I32+I33+I34</f>
        <v>-432014.47</v>
      </c>
    </row>
    <row r="36" spans="1:9" ht="22.9" customHeight="1" x14ac:dyDescent="0.2">
      <c r="A36" s="182" t="s">
        <v>196</v>
      </c>
      <c r="B36" s="182"/>
      <c r="C36" s="182"/>
      <c r="D36" s="182"/>
      <c r="E36" s="182"/>
      <c r="F36" s="182"/>
      <c r="G36" s="31">
        <v>28</v>
      </c>
      <c r="H36" s="103">
        <v>-1005945</v>
      </c>
      <c r="I36" s="103">
        <v>-467304.82</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73141.52</v>
      </c>
    </row>
    <row r="41" spans="1:9" ht="24" customHeight="1" x14ac:dyDescent="0.2">
      <c r="A41" s="239" t="s">
        <v>201</v>
      </c>
      <c r="B41" s="239"/>
      <c r="C41" s="239"/>
      <c r="D41" s="239"/>
      <c r="E41" s="239"/>
      <c r="F41" s="239"/>
      <c r="G41" s="32">
        <v>33</v>
      </c>
      <c r="H41" s="104">
        <f>H36+H37+H38+H39+H40</f>
        <v>-1005945</v>
      </c>
      <c r="I41" s="104">
        <f>I36+I37+I38+I39+I40</f>
        <v>-394163.3</v>
      </c>
    </row>
    <row r="42" spans="1:9" ht="29.45" customHeight="1" x14ac:dyDescent="0.2">
      <c r="A42" s="244" t="s">
        <v>202</v>
      </c>
      <c r="B42" s="244"/>
      <c r="C42" s="244"/>
      <c r="D42" s="244"/>
      <c r="E42" s="244"/>
      <c r="F42" s="244"/>
      <c r="G42" s="32">
        <v>34</v>
      </c>
      <c r="H42" s="104">
        <f>H35+H41</f>
        <v>2434621</v>
      </c>
      <c r="I42" s="104">
        <f>I35+I41</f>
        <v>-826177.77</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21782020.129999999</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2071000</v>
      </c>
      <c r="I46" s="103">
        <v>2489172.79</v>
      </c>
    </row>
    <row r="47" spans="1:9" ht="12.75" customHeight="1" x14ac:dyDescent="0.2">
      <c r="A47" s="182" t="s">
        <v>207</v>
      </c>
      <c r="B47" s="182"/>
      <c r="C47" s="182"/>
      <c r="D47" s="182"/>
      <c r="E47" s="182"/>
      <c r="F47" s="182"/>
      <c r="G47" s="31">
        <v>38</v>
      </c>
      <c r="H47" s="103">
        <v>387226</v>
      </c>
      <c r="I47" s="103">
        <v>568829.9</v>
      </c>
    </row>
    <row r="48" spans="1:9" ht="22.15" customHeight="1" x14ac:dyDescent="0.2">
      <c r="A48" s="239" t="s">
        <v>208</v>
      </c>
      <c r="B48" s="239"/>
      <c r="C48" s="239"/>
      <c r="D48" s="239"/>
      <c r="E48" s="239"/>
      <c r="F48" s="239"/>
      <c r="G48" s="32">
        <v>39</v>
      </c>
      <c r="H48" s="104">
        <f>H44+H45+H46+H47</f>
        <v>2458226</v>
      </c>
      <c r="I48" s="104">
        <f>I44+I45+I46+I47</f>
        <v>24840022.82</v>
      </c>
    </row>
    <row r="49" spans="1:9" ht="24.6" customHeight="1" x14ac:dyDescent="0.2">
      <c r="A49" s="182" t="s">
        <v>303</v>
      </c>
      <c r="B49" s="182"/>
      <c r="C49" s="182"/>
      <c r="D49" s="182"/>
      <c r="E49" s="182"/>
      <c r="F49" s="182"/>
      <c r="G49" s="31">
        <v>40</v>
      </c>
      <c r="H49" s="103">
        <v>-6126956</v>
      </c>
      <c r="I49" s="103">
        <v>-2284670.11</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-18557760.010000002</v>
      </c>
    </row>
    <row r="53" spans="1:9" ht="12.75" customHeight="1" x14ac:dyDescent="0.2">
      <c r="A53" s="182" t="s">
        <v>212</v>
      </c>
      <c r="B53" s="182"/>
      <c r="C53" s="182"/>
      <c r="D53" s="182"/>
      <c r="E53" s="182"/>
      <c r="F53" s="182"/>
      <c r="G53" s="31">
        <v>44</v>
      </c>
      <c r="H53" s="103">
        <v>0</v>
      </c>
      <c r="I53" s="103">
        <v>-1805715.16</v>
      </c>
    </row>
    <row r="54" spans="1:9" ht="30.6" customHeight="1" x14ac:dyDescent="0.2">
      <c r="A54" s="239" t="s">
        <v>213</v>
      </c>
      <c r="B54" s="239"/>
      <c r="C54" s="239"/>
      <c r="D54" s="239"/>
      <c r="E54" s="239"/>
      <c r="F54" s="239"/>
      <c r="G54" s="32">
        <v>45</v>
      </c>
      <c r="H54" s="104">
        <f>H49+H50+H51+H52+H53</f>
        <v>-6126956</v>
      </c>
      <c r="I54" s="104">
        <f>I49+I50+I51+I52+I53</f>
        <v>-22648145.280000001</v>
      </c>
    </row>
    <row r="55" spans="1:9" ht="29.45" customHeight="1" x14ac:dyDescent="0.2">
      <c r="A55" s="244" t="s">
        <v>214</v>
      </c>
      <c r="B55" s="244"/>
      <c r="C55" s="244"/>
      <c r="D55" s="244"/>
      <c r="E55" s="244"/>
      <c r="F55" s="244"/>
      <c r="G55" s="32">
        <v>46</v>
      </c>
      <c r="H55" s="104">
        <f>H48+H54</f>
        <v>-3668730</v>
      </c>
      <c r="I55" s="104">
        <f>I48+I54</f>
        <v>2191877.54</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-259678</v>
      </c>
      <c r="I57" s="104">
        <f>I27+I42+I55+I56</f>
        <v>247541.09</v>
      </c>
    </row>
    <row r="58" spans="1:9" x14ac:dyDescent="0.2">
      <c r="A58" s="245" t="s">
        <v>217</v>
      </c>
      <c r="B58" s="245"/>
      <c r="C58" s="245"/>
      <c r="D58" s="245"/>
      <c r="E58" s="245"/>
      <c r="F58" s="245"/>
      <c r="G58" s="31">
        <v>49</v>
      </c>
      <c r="H58" s="103">
        <v>1027444.01</v>
      </c>
      <c r="I58" s="103">
        <v>634284.1</v>
      </c>
    </row>
    <row r="59" spans="1:9" ht="31.15" customHeight="1" x14ac:dyDescent="0.2">
      <c r="A59" s="244" t="s">
        <v>218</v>
      </c>
      <c r="B59" s="244"/>
      <c r="C59" s="244"/>
      <c r="D59" s="244"/>
      <c r="E59" s="244"/>
      <c r="F59" s="244"/>
      <c r="G59" s="32">
        <v>50</v>
      </c>
      <c r="H59" s="104">
        <f>H57+H58</f>
        <v>767766.01</v>
      </c>
      <c r="I59" s="104">
        <f>I57+I58</f>
        <v>881825.19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G1" zoomScaleNormal="100" zoomScaleSheetLayoutView="100" workbookViewId="0">
      <selection activeCell="X48" sqref="X4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22545740</v>
      </c>
      <c r="I7" s="120">
        <v>0</v>
      </c>
      <c r="J7" s="120">
        <v>1131554.8500000001</v>
      </c>
      <c r="K7" s="120">
        <v>395923.49</v>
      </c>
      <c r="L7" s="120">
        <v>395923.49</v>
      </c>
      <c r="M7" s="120">
        <v>0</v>
      </c>
      <c r="N7" s="120">
        <v>0</v>
      </c>
      <c r="O7" s="120">
        <v>4848138.0199999996</v>
      </c>
      <c r="P7" s="120">
        <v>0</v>
      </c>
      <c r="Q7" s="120">
        <v>0</v>
      </c>
      <c r="R7" s="120">
        <v>0</v>
      </c>
      <c r="S7" s="120">
        <v>0</v>
      </c>
      <c r="T7" s="120">
        <v>0</v>
      </c>
      <c r="U7" s="120">
        <v>0</v>
      </c>
      <c r="V7" s="120">
        <v>-38655107.640000001</v>
      </c>
      <c r="W7" s="120">
        <v>0</v>
      </c>
      <c r="X7" s="122">
        <f>H7+I7+J7+K7-L7+M7+N7+O7+P7+Q7+R7+V7+W7+S7+T7+U7</f>
        <v>-10129674.77</v>
      </c>
      <c r="Y7" s="120">
        <v>0</v>
      </c>
      <c r="Z7" s="122">
        <f>X7+Y7</f>
        <v>-10129674.77</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22545740</v>
      </c>
      <c r="I10" s="122">
        <f t="shared" ref="I10:Z10" si="2">I7+I8+I9</f>
        <v>0</v>
      </c>
      <c r="J10" s="122">
        <f t="shared" si="2"/>
        <v>1131554.8500000001</v>
      </c>
      <c r="K10" s="122">
        <f>K7+K8+K9</f>
        <v>395923.49</v>
      </c>
      <c r="L10" s="122">
        <f t="shared" si="2"/>
        <v>395923.49</v>
      </c>
      <c r="M10" s="122">
        <f t="shared" si="2"/>
        <v>0</v>
      </c>
      <c r="N10" s="122">
        <f t="shared" si="2"/>
        <v>0</v>
      </c>
      <c r="O10" s="122">
        <f t="shared" si="2"/>
        <v>4848138.0199999996</v>
      </c>
      <c r="P10" s="122">
        <f t="shared" si="2"/>
        <v>0</v>
      </c>
      <c r="Q10" s="122">
        <f t="shared" si="2"/>
        <v>0</v>
      </c>
      <c r="R10" s="122">
        <f t="shared" si="2"/>
        <v>0</v>
      </c>
      <c r="S10" s="122">
        <f t="shared" si="2"/>
        <v>0</v>
      </c>
      <c r="T10" s="122">
        <f>T7+T8+T9</f>
        <v>0</v>
      </c>
      <c r="U10" s="122">
        <f>U7+U8+U9</f>
        <v>0</v>
      </c>
      <c r="V10" s="122">
        <f>V7+V8+V9</f>
        <v>-38655107.640000001</v>
      </c>
      <c r="W10" s="122">
        <f>W7+W8+W9</f>
        <v>0</v>
      </c>
      <c r="X10" s="122">
        <f>X7+X8+X9</f>
        <v>-10129674.77</v>
      </c>
      <c r="Y10" s="122">
        <f t="shared" si="2"/>
        <v>0</v>
      </c>
      <c r="Z10" s="122">
        <f t="shared" si="2"/>
        <v>-10129674.77</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5089034.34</v>
      </c>
      <c r="X11" s="122">
        <f>H11+I11+J11+K11-L11+M11+N11+O11+P11+Q11+R11+V11+W11+S11+T11+U11</f>
        <v>5089034.34</v>
      </c>
      <c r="Y11" s="120">
        <v>0</v>
      </c>
      <c r="Z11" s="122">
        <f t="shared" ref="Z11:Z29" si="3">X11+Y11</f>
        <v>5089034.34</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-4825024.22</v>
      </c>
      <c r="P13" s="119">
        <v>0</v>
      </c>
      <c r="Q13" s="119">
        <v>0</v>
      </c>
      <c r="R13" s="119">
        <v>0</v>
      </c>
      <c r="S13" s="119">
        <v>0</v>
      </c>
      <c r="T13" s="119">
        <v>0</v>
      </c>
      <c r="U13" s="120">
        <v>0</v>
      </c>
      <c r="V13" s="120">
        <v>0</v>
      </c>
      <c r="W13" s="120">
        <v>0</v>
      </c>
      <c r="X13" s="122">
        <f t="shared" si="4"/>
        <v>-4825024.22</v>
      </c>
      <c r="Y13" s="120">
        <v>0</v>
      </c>
      <c r="Z13" s="122">
        <f t="shared" si="3"/>
        <v>-4825024.22</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22545740</v>
      </c>
      <c r="I30" s="122">
        <f t="shared" ref="I30:Z30" si="5">SUM(I10:I29)</f>
        <v>0</v>
      </c>
      <c r="J30" s="122">
        <f t="shared" si="5"/>
        <v>1131554.8500000001</v>
      </c>
      <c r="K30" s="122">
        <f t="shared" si="5"/>
        <v>395923.49</v>
      </c>
      <c r="L30" s="122">
        <f t="shared" si="5"/>
        <v>395923.49</v>
      </c>
      <c r="M30" s="122">
        <f t="shared" si="5"/>
        <v>0</v>
      </c>
      <c r="N30" s="122">
        <f t="shared" si="5"/>
        <v>0</v>
      </c>
      <c r="O30" s="122">
        <f t="shared" si="5"/>
        <v>23113.8</v>
      </c>
      <c r="P30" s="122">
        <f t="shared" si="5"/>
        <v>0</v>
      </c>
      <c r="Q30" s="122">
        <f t="shared" si="5"/>
        <v>0</v>
      </c>
      <c r="R30" s="122">
        <f t="shared" si="5"/>
        <v>0</v>
      </c>
      <c r="S30" s="122">
        <f t="shared" si="5"/>
        <v>0</v>
      </c>
      <c r="T30" s="122">
        <f t="shared" si="5"/>
        <v>0</v>
      </c>
      <c r="U30" s="122">
        <f t="shared" si="5"/>
        <v>0</v>
      </c>
      <c r="V30" s="122">
        <f t="shared" si="5"/>
        <v>-38655107.640000001</v>
      </c>
      <c r="W30" s="122">
        <f t="shared" si="5"/>
        <v>5089034.34</v>
      </c>
      <c r="X30" s="122">
        <f>SUM(X10:X29)</f>
        <v>-9865664.6500000004</v>
      </c>
      <c r="Y30" s="122">
        <f t="shared" si="5"/>
        <v>0</v>
      </c>
      <c r="Z30" s="122">
        <f t="shared" si="5"/>
        <v>-9865664.6500000004</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-4825024.22</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-4825024.22</v>
      </c>
      <c r="Y32" s="122">
        <f t="shared" si="6"/>
        <v>0</v>
      </c>
      <c r="Z32" s="122">
        <f t="shared" si="6"/>
        <v>-4825024.22</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-4825024.22</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5089034.34</v>
      </c>
      <c r="X33" s="122">
        <f>X11+X32</f>
        <v>264010.12</v>
      </c>
      <c r="Y33" s="122">
        <f t="shared" si="9"/>
        <v>0</v>
      </c>
      <c r="Z33" s="122">
        <f t="shared" si="9"/>
        <v>264010.12</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22545740</v>
      </c>
      <c r="I36" s="120">
        <v>0</v>
      </c>
      <c r="J36" s="120">
        <v>1131554.8500000001</v>
      </c>
      <c r="K36" s="120">
        <v>395923.49</v>
      </c>
      <c r="L36" s="120">
        <v>395923.49</v>
      </c>
      <c r="M36" s="120">
        <v>0</v>
      </c>
      <c r="N36" s="120">
        <v>0</v>
      </c>
      <c r="O36" s="120">
        <v>23113.8</v>
      </c>
      <c r="P36" s="120">
        <v>0</v>
      </c>
      <c r="Q36" s="120">
        <v>0</v>
      </c>
      <c r="R36" s="120">
        <v>0</v>
      </c>
      <c r="S36" s="120">
        <v>0</v>
      </c>
      <c r="T36" s="120">
        <v>0</v>
      </c>
      <c r="U36" s="120">
        <v>0</v>
      </c>
      <c r="V36" s="120">
        <f>-Bilanca!I94</f>
        <v>-11784053.17</v>
      </c>
      <c r="W36" s="120">
        <v>0</v>
      </c>
      <c r="X36" s="121">
        <f>H36+I36+J36+K36-L36+M36+N36+O36+P36+Q36+R36+V36+W36+S36+T36+U36</f>
        <v>11916355.48</v>
      </c>
      <c r="Y36" s="120">
        <v>0</v>
      </c>
      <c r="Z36" s="121">
        <f t="shared" ref="Z36:Z38" si="15">X36+Y36</f>
        <v>11916355.48</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22545740</v>
      </c>
      <c r="I39" s="122">
        <f t="shared" ref="I39:Z39" si="17">I36+I37+I38</f>
        <v>0</v>
      </c>
      <c r="J39" s="122">
        <f t="shared" si="17"/>
        <v>1131554.8500000001</v>
      </c>
      <c r="K39" s="122">
        <f t="shared" si="17"/>
        <v>395923.49</v>
      </c>
      <c r="L39" s="122">
        <f t="shared" si="17"/>
        <v>395923.49</v>
      </c>
      <c r="M39" s="122">
        <f t="shared" si="17"/>
        <v>0</v>
      </c>
      <c r="N39" s="122">
        <f t="shared" si="17"/>
        <v>0</v>
      </c>
      <c r="O39" s="122">
        <f t="shared" si="17"/>
        <v>23113.8</v>
      </c>
      <c r="P39" s="122">
        <f t="shared" si="17"/>
        <v>0</v>
      </c>
      <c r="Q39" s="122">
        <f t="shared" si="17"/>
        <v>0</v>
      </c>
      <c r="R39" s="122">
        <f t="shared" si="17"/>
        <v>0</v>
      </c>
      <c r="S39" s="122">
        <f t="shared" si="17"/>
        <v>0</v>
      </c>
      <c r="T39" s="122">
        <f t="shared" si="17"/>
        <v>0</v>
      </c>
      <c r="U39" s="122">
        <f t="shared" si="17"/>
        <v>0</v>
      </c>
      <c r="V39" s="122">
        <f t="shared" si="17"/>
        <v>-11784053.17</v>
      </c>
      <c r="W39" s="122">
        <f t="shared" si="17"/>
        <v>0</v>
      </c>
      <c r="X39" s="122">
        <f>X36+X37+X38</f>
        <v>11916355.48</v>
      </c>
      <c r="Y39" s="122">
        <f t="shared" si="17"/>
        <v>0</v>
      </c>
      <c r="Z39" s="122">
        <f t="shared" si="17"/>
        <v>11916355.48</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+RDG!J89</f>
        <v>1129267.3400000001</v>
      </c>
      <c r="X40" s="121">
        <f>H40+I40+J40+K40-L40+M40+N40+O40+P40+Q40+R40+V40+W40+S40+T40+U40</f>
        <v>1129267.3400000001</v>
      </c>
      <c r="Y40" s="120">
        <v>0</v>
      </c>
      <c r="Z40" s="121">
        <f t="shared" ref="Z40:Z58" si="18">X40+Y40</f>
        <v>1129267.3400000001</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-1131554.8500000001</v>
      </c>
      <c r="K48" s="120">
        <v>0</v>
      </c>
      <c r="L48" s="120">
        <v>0</v>
      </c>
      <c r="M48" s="120">
        <v>0</v>
      </c>
      <c r="N48" s="120">
        <v>0</v>
      </c>
      <c r="O48" s="120">
        <v>-5298.46</v>
      </c>
      <c r="P48" s="120">
        <v>0</v>
      </c>
      <c r="Q48" s="120">
        <v>0</v>
      </c>
      <c r="R48" s="120">
        <v>0</v>
      </c>
      <c r="S48" s="120">
        <v>0</v>
      </c>
      <c r="T48" s="120">
        <v>0</v>
      </c>
      <c r="U48" s="120">
        <v>0</v>
      </c>
      <c r="V48" s="120">
        <v>0</v>
      </c>
      <c r="W48" s="120">
        <v>0</v>
      </c>
      <c r="X48" s="121">
        <f t="shared" si="19"/>
        <v>-1136853.31</v>
      </c>
      <c r="Y48" s="120">
        <v>0</v>
      </c>
      <c r="Z48" s="121">
        <f t="shared" si="18"/>
        <v>-1136853.31</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-18557760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-18557760</v>
      </c>
      <c r="Y50" s="120">
        <v>0</v>
      </c>
      <c r="Z50" s="121">
        <f t="shared" si="18"/>
        <v>-18557760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3987980</v>
      </c>
      <c r="I59" s="122">
        <f t="shared" ref="I59:Z59" si="20">SUM(I39:I58)</f>
        <v>0</v>
      </c>
      <c r="J59" s="122">
        <f t="shared" si="20"/>
        <v>0</v>
      </c>
      <c r="K59" s="122">
        <f t="shared" si="20"/>
        <v>395923.49</v>
      </c>
      <c r="L59" s="122">
        <f t="shared" si="20"/>
        <v>395923.49</v>
      </c>
      <c r="M59" s="122">
        <f t="shared" si="20"/>
        <v>0</v>
      </c>
      <c r="N59" s="122">
        <f t="shared" si="20"/>
        <v>0</v>
      </c>
      <c r="O59" s="122">
        <f t="shared" si="20"/>
        <v>17815.34</v>
      </c>
      <c r="P59" s="122">
        <f t="shared" si="20"/>
        <v>0</v>
      </c>
      <c r="Q59" s="122">
        <f t="shared" si="20"/>
        <v>0</v>
      </c>
      <c r="R59" s="122">
        <f t="shared" si="20"/>
        <v>0</v>
      </c>
      <c r="S59" s="122">
        <f t="shared" si="20"/>
        <v>0</v>
      </c>
      <c r="T59" s="122">
        <f t="shared" si="20"/>
        <v>0</v>
      </c>
      <c r="U59" s="122">
        <f t="shared" si="20"/>
        <v>0</v>
      </c>
      <c r="V59" s="122">
        <f t="shared" si="20"/>
        <v>-11784053.17</v>
      </c>
      <c r="W59" s="122">
        <f t="shared" si="20"/>
        <v>1129267.3400000001</v>
      </c>
      <c r="X59" s="122">
        <f>SUM(X39:X58)</f>
        <v>-6648990.4900000002</v>
      </c>
      <c r="Y59" s="122">
        <f t="shared" si="20"/>
        <v>0</v>
      </c>
      <c r="Z59" s="122">
        <f t="shared" si="20"/>
        <v>-6648990.4900000002</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-1131554.8500000001</v>
      </c>
      <c r="K61" s="121">
        <f t="shared" si="21"/>
        <v>0</v>
      </c>
      <c r="L61" s="121">
        <f t="shared" si="21"/>
        <v>0</v>
      </c>
      <c r="M61" s="121">
        <f t="shared" si="21"/>
        <v>0</v>
      </c>
      <c r="N61" s="121">
        <f t="shared" si="21"/>
        <v>0</v>
      </c>
      <c r="O61" s="121">
        <f t="shared" si="21"/>
        <v>-5298.46</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-1136853.31</v>
      </c>
      <c r="Y61" s="121">
        <f t="shared" si="21"/>
        <v>0</v>
      </c>
      <c r="Z61" s="121">
        <f t="shared" si="21"/>
        <v>-1136853.31</v>
      </c>
    </row>
    <row r="62" spans="1:26" ht="27.75" customHeight="1" x14ac:dyDescent="0.2">
      <c r="A62" s="276" t="s">
        <v>417</v>
      </c>
      <c r="B62" s="276"/>
      <c r="C62" s="276"/>
      <c r="D62" s="276"/>
      <c r="E62" s="276"/>
      <c r="F62" s="276"/>
      <c r="G62" s="118">
        <v>53</v>
      </c>
      <c r="H62" s="121">
        <f>H40+H61</f>
        <v>0</v>
      </c>
      <c r="I62" s="121">
        <f t="shared" ref="I62:Z62" si="24">I40+I61</f>
        <v>0</v>
      </c>
      <c r="J62" s="121">
        <f t="shared" si="24"/>
        <v>-1131554.8500000001</v>
      </c>
      <c r="K62" s="121">
        <f t="shared" si="24"/>
        <v>0</v>
      </c>
      <c r="L62" s="121">
        <f t="shared" si="24"/>
        <v>0</v>
      </c>
      <c r="M62" s="121">
        <f t="shared" si="24"/>
        <v>0</v>
      </c>
      <c r="N62" s="121">
        <f t="shared" si="24"/>
        <v>0</v>
      </c>
      <c r="O62" s="121">
        <f t="shared" si="24"/>
        <v>-5298.46</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1129267.3400000001</v>
      </c>
      <c r="X62" s="121">
        <f>X40+X61</f>
        <v>-7585.97</v>
      </c>
      <c r="Y62" s="121">
        <f t="shared" si="24"/>
        <v>0</v>
      </c>
      <c r="Z62" s="121">
        <f t="shared" si="24"/>
        <v>-7585.97</v>
      </c>
    </row>
    <row r="63" spans="1:26" ht="29.25" customHeight="1" x14ac:dyDescent="0.2">
      <c r="A63" s="276" t="s">
        <v>418</v>
      </c>
      <c r="B63" s="276"/>
      <c r="C63" s="276"/>
      <c r="D63" s="276"/>
      <c r="E63" s="276"/>
      <c r="F63" s="276"/>
      <c r="G63" s="118">
        <v>54</v>
      </c>
      <c r="H63" s="121">
        <f>SUM(H50:H58)</f>
        <v>-18557760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-18557760</v>
      </c>
      <c r="Y63" s="121">
        <f t="shared" si="27"/>
        <v>0</v>
      </c>
      <c r="Z63" s="121">
        <f t="shared" si="27"/>
        <v>-18557760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41" orientation="landscape" r:id="rId1"/>
  <headerFooter alignWithMargins="0"/>
  <rowBreaks count="2" manualBreakCount="2">
    <brk id="30"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zoomScale="66" zoomScaleNormal="66" workbookViewId="0">
      <selection activeCell="N39" sqref="N39"/>
    </sheetView>
  </sheetViews>
  <sheetFormatPr defaultRowHeight="12.75" x14ac:dyDescent="0.2"/>
  <cols>
    <col min="9" max="9" width="95" customWidth="1"/>
  </cols>
  <sheetData>
    <row r="1" spans="1:9" x14ac:dyDescent="0.2">
      <c r="A1" s="277" t="s">
        <v>467</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Manuela Bošnjak</cp:lastModifiedBy>
  <cp:lastPrinted>2026-07-28T06:34:50Z</cp:lastPrinted>
  <dcterms:created xsi:type="dcterms:W3CDTF">2008-10-17T11:51:54Z</dcterms:created>
  <dcterms:modified xsi:type="dcterms:W3CDTF">2026-10-26T12:12:50Z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