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O:\Kontroling\2023\ZSE\Q2-2023_ZSE\ZSE dokumenti\Nekonsolidirani\"/>
    </mc:Choice>
  </mc:AlternateContent>
  <xr:revisionPtr revIDLastSave="0" documentId="13_ncr:1_{A499F7EC-9E07-4E6B-B128-EE4FEF62681D}" xr6:coauthVersionLast="47" xr6:coauthVersionMax="47" xr10:uidLastSave="{00000000-0000-0000-0000-000000000000}"/>
  <bookViews>
    <workbookView xWindow="-28920" yWindow="-15" windowWidth="29040" windowHeight="175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<sst xmlns="http://schemas.openxmlformats.org/spreadsheetml/2006/main" count="536" uniqueCount="469">
  <si>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</si>
  <si>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</si>
  <si>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</si>
  <si>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</si>
  <si>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</si>
  <si>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</si>
  <si>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</si>
  <si>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</si>
  <si>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</si>
  <si>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</si>
  <si>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</si>
  <si>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</si>
  <si>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</si>
  <si>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</si>
  <si>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</si>
  <si>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</si>
  <si>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</si>
  <si>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</si>
  <si>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</si>
  <si>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</si>
  <si>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</si>
  <si>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</si>
  <si>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</si>
  <si>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</si>
  <si>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</si>
  <si>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</si>
  <si>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</si>
  <si>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</si>
  <si>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</si>
  <si>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</si>
  <si>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</si>
  <si>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</si>
  <si>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</si>
  <si>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</si>
  <si>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</si>
  <si>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</si>
  <si>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</si>
  <si>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</si>
  <si>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</si>
  <si>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</si>
  <si>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</si>
  <si>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</si>
  <si>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</si>
  <si>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</si>
  <si>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</si>
  <si>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</si>
  <si>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</si>
  <si>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</si>
  <si>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</si>
  <si>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</si>
  <si>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</si>
  <si>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</si>
  <si>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</si>
  <si>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</si>
  <si>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</si>
  <si>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</si>
  <si>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</si>
  <si>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</si>
  <si>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</si>
  <si>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</si>
  <si>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</si>
  <si>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</si>
  <si>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</si>
  <si>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</si>
  <si>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</si>
  <si>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</si>
  <si>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</si>
  <si>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</si>
  <si>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</si>
  <si>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</si>
  <si>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</si>
  <si>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</si>
  <si>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</si>
  <si>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</si>
  <si>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</si>
  <si>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</si>
  <si>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</si>
  <si>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</si>
  <si>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</si>
  <si>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</si>
  <si>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</si>
  <si>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</si>
  <si>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</si>
  <si>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</si>
  <si>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</si>
  <si>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</si>
  <si>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</si>
  <si>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</si>
  <si>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</si>
  <si>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</si>
  <si>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</si>
  <si>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</si>
  <si>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</si>
  <si>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</si>
  <si>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</si>
  <si>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</si>
  <si>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</si>
  <si>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</si>
  <si>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</si>
  <si>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</si>
  <si>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</si>
  <si>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</si>
  <si>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</si>
  <si>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</si>
  <si>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</si>
  <si>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</si>
  <si>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</si>
  <si>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</si>
  <si>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</si>
  <si>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</si>
  <si>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</si>
  <si>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</si>
  <si>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</si>
  <si>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</si>
  <si>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</si>
  <si>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</si>
  <si>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</si>
  <si>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</si>
  <si>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</si>
  <si>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</si>
  <si>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</si>
  <si>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</si>
  <si>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</si>
  <si>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</si>
  <si>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</si>
  <si>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</si>
  <si>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</si>
  <si>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</si>
  <si>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</si>
  <si>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</si>
  <si>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</si>
  <si>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</si>
  <si>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</si>
  <si>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</si>
  <si>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</si>
  <si>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</si>
  <si>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</si>
  <si>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</si>
  <si>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</si>
  <si>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</si>
  <si>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</si>
  <si>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</si>
  <si>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</si>
  <si>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</si>
  <si>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</si>
  <si>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</si>
  <si>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</si>
  <si>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</si>
  <si>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</si>
  <si>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</si>
  <si>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</si>
  <si>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</si>
  <si>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</si>
  <si>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</si>
  <si>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</si>
  <si>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</si>
  <si>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</si>
  <si>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</si>
  <si>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</si>
  <si>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</si>
  <si>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</si>
  <si>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</si>
  <si>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</si>
  <si>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</si>
  <si>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</si>
  <si>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</si>
  <si>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</si>
  <si>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</si>
  <si>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</si>
  <si>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</si>
  <si>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</si>
  <si>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</si>
  <si>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</si>
  <si>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</si>
  <si>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</si>
  <si>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</si>
  <si>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</si>
  <si>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</si>
  <si>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</si>
  <si>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</si>
  <si>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</si>
  <si>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</si>
  <si>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</si>
  <si>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</si>
  <si>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</si>
  <si>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</si>
  <si>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</si>
  <si>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</si>
  <si>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</si>
  <si>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</si>
  <si>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</si>
  <si>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</si>
  <si>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</si>
  <si>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</si>
  <si>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</si>
  <si>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</si>
  <si>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</si>
  <si>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</si>
  <si>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</si>
  <si>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</si>
  <si>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</si>
  <si>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</si>
  <si>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</si>
  <si>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</si>
  <si>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</si>
  <si>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</si>
  <si>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</si>
  <si>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</si>
  <si>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</si>
  <si>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</si>
  <si>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</si>
  <si>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</si>
  <si>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</si>
  <si>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</si>
  <si>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</si>
  <si>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</si>
  <si>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</si>
  <si>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</si>
  <si>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</si>
  <si>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</si>
  <si>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</si>
  <si>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</si>
  <si>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</si>
  <si>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</si>
  <si>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</si>
  <si>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</si>
  <si>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</si>
  <si>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</si>
  <si>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</si>
  <si>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</si>
  <si>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</si>
  <si>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</si>
  <si>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</si>
  <si>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</si>
  <si>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</si>
  <si>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</si>
  <si>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</si>
  <si>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</si>
  <si>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</si>
  <si>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</si>
  <si>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</si>
  <si>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</si>
  <si>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</si>
  <si>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</si>
  <si>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</si>
  <si>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</si>
  <si>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</si>
  <si>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</si>
  <si>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</si>
  <si>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</si>
  <si>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</si>
  <si>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</si>
  <si>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</si>
  <si>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</si>
  <si>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</si>
  <si>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</si>
  <si>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</si>
  <si>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</si>
  <si>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</si>
  <si>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</si>
  <si>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</si>
  <si>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</si>
  <si>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</si>
  <si>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</si>
  <si>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</si>
  <si>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</si>
  <si>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</si>
  <si>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</si>
  <si>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</si>
  <si>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</si>
  <si>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</si>
  <si>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</si>
  <si>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</si>
  <si>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</si>
  <si>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</si>
  <si>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</si>
  <si>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</si>
  <si>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</si>
  <si>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</si>
  <si>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</si>
  <si>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</si>
  <si>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</si>
  <si>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</si>
  <si>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</si>
  <si>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</si>
  <si>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</si>
  <si>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</si>
  <si>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</si>
  <si>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</si>
  <si>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</si>
  <si>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</si>
  <si>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</si>
  <si>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</si>
  <si>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</si>
  <si>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</si>
  <si>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</si>
  <si>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</si>
  <si>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</si>
  <si>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</si>
  <si>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</si>
  <si>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</si>
  <si>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</si>
  <si>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</si>
  <si>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</si>
  <si>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</si>
  <si>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</si>
  <si>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</si>
  <si>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</si>
  <si>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</si>
  <si>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</si>
  <si>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</si>
  <si>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</si>
  <si>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</si>
  <si>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</si>
  <si>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</si>
  <si>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</si>
  <si>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</si>
  <si>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</si>
  <si>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</si>
  <si>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</si>
  <si>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</si>
  <si>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</si>
  <si>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</si>
  <si>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</si>
  <si>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</si>
  <si>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</si>
  <si>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</si>
  <si>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</si>
  <si>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</si>
  <si>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</si>
  <si>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</si>
  <si>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</si>
  <si>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</si>
  <si>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</si>
  <si>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</si>
  <si>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</si>
  <si>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</si>
  <si>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</si>
  <si>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</si>
  <si>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</si>
  <si>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</si>
  <si>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</si>
  <si>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</si>
  <si>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</si>
  <si>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</si>
  <si>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</si>
  <si>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</si>
  <si>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</si>
  <si>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</si>
  <si>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</si>
  <si>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</si>
  <si>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</si>
  <si>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</si>
  <si>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</si>
  <si>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</si>
  <si>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</si>
  <si>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</si>
  <si>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</si>
  <si>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</si>
  <si>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</si>
  <si>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</si>
  <si>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</si>
  <si>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</si>
  <si>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</si>
  <si>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</si>
  <si>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</si>
  <si>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</si>
  <si>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</si>
  <si>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</si>
  <si>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</si>
  <si>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</si>
  <si>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</si>
  <si>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</si>
  <si>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</si>
  <si>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</si>
  <si>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</si>
  <si>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</si>
  <si>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</si>
  <si>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</si>
  <si>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</si>
  <si>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</si>
  <si>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</si>
  <si>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</si>
  <si>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</si>
  <si>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</si>
  <si>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</si>
  <si>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</si>
  <si>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</si>
  <si>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</si>
  <si>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</si>
  <si>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</si>
  <si>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</si>
  <si>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</si>
  <si>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</si>
  <si>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</si>
  <si>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</si>
  <si>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</si>
  <si>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</si>
  <si>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</si>
  <si>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</si>
  <si>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</si>
  <si>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</si>
  <si>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</si>
  <si>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</si>
  <si>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</si>
  <si>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</si>
  <si>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</si>
  <si>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</si>
  <si>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</si>
  <si>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</si>
  <si>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</si>
  <si>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</si>
  <si>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</si>
  <si>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</si>
  <si>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</si>
  <si>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</si>
  <si>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</si>
  <si>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</si>
  <si>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</si>
  <si>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</si>
  <si>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</si>
  <si>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</si>
  <si>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</si>
  <si>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</si>
  <si>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</si>
  <si>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</si>
  <si>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</si>
  <si>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</si>
  <si>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</si>
  <si>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</si>
  <si>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</si>
  <si>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</si>
  <si>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</si>
  <si>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</si>
  <si>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</si>
  <si>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</si>
  <si>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</si>
  <si>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</si>
  <si>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</si>
  <si>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</si>
  <si>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</si>
  <si>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</si>
  <si>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</si>
  <si>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</si>
  <si>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</si>
  <si>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</si>
  <si>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</si>
  <si>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stanje na dan 30.06.2023</t>
  </si>
  <si>
    <t>Obveznik: Sunce Hoteli d.d.</t>
  </si>
  <si>
    <t>u razdoblju  01.01.2023 do 30.06.2023</t>
  </si>
  <si>
    <t>u razdoblju 01.01.2023 do 30.06.2023</t>
  </si>
  <si>
    <t>u razdoblju 01.01.2023. do 30.06.2023.</t>
  </si>
  <si>
    <t>Obveznik: sunce hoteli d.d.</t>
  </si>
  <si>
    <t>01869647</t>
  </si>
  <si>
    <t>080502040</t>
  </si>
  <si>
    <t>06916431329</t>
  </si>
  <si>
    <t>5158</t>
  </si>
  <si>
    <t>HR</t>
  </si>
  <si>
    <t>7478000070X8LWJUBX45</t>
  </si>
  <si>
    <t>Sunce Hoteli d.d.</t>
  </si>
  <si>
    <t>Zagreb</t>
  </si>
  <si>
    <t>Radnička cesta 43</t>
  </si>
  <si>
    <t>racunovodstvo@bluesunhotels.com</t>
  </si>
  <si>
    <t>www.bluesunhotels.com</t>
  </si>
  <si>
    <t>Josip Marić</t>
  </si>
  <si>
    <t>01/6442-240</t>
  </si>
  <si>
    <t>Ernst &amp; Young d.o.o., Zagreb</t>
  </si>
  <si>
    <t>Zvonimir Madunić</t>
  </si>
  <si>
    <t xml:space="preserve">BILJEŠKE UZ FINANCIJSKE IZVJEŠTAJE - TFI
(koji se sastavljaju za tromjesečna razdoblja)
Naziv izdavatelja:   Sunce Hoteli d.d.
OIB:   06916431329
Izvještajno razdoblje: 01.01.2023 - 30.06.2023.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</si>
</sst>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6" zoomScaleNormal="100" zoomScaleSheetLayoutView="100" workbookViewId="0">
      <selection activeCell="Q23" sqref="Q23"/>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45107</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453</v>
      </c>
      <c r="D11" s="168"/>
      <c r="E11" s="108"/>
      <c r="F11" s="132" t="s">
        <v>331</v>
      </c>
      <c r="G11" s="171"/>
      <c r="H11" s="148" t="s">
        <v>457</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454</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455</v>
      </c>
      <c r="D15" s="168"/>
      <c r="E15" s="172"/>
      <c r="F15" s="163"/>
      <c r="G15" s="109" t="s">
        <v>332</v>
      </c>
      <c r="H15" s="148" t="s">
        <v>458</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456</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459</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10000</v>
      </c>
      <c r="D21" s="149"/>
      <c r="E21" s="138"/>
      <c r="F21" s="138"/>
      <c r="G21" s="139" t="s">
        <v>460</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461</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462</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463</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1372</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335</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464</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465</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462</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t="s">
        <v>466</v>
      </c>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t="s">
        <v>467</v>
      </c>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115" zoomScaleNormal="100" zoomScaleSheetLayoutView="115" workbookViewId="0">
      <selection activeCell="I70" sqref="I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447</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448</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184101490</v>
      </c>
      <c r="I9" s="82">
        <f>I10+I17+I27+I38+I43</f>
        <v>195654258</v>
      </c>
    </row>
    <row r="10" spans="1:9" ht="12.75" customHeight="1" x14ac:dyDescent="0.2">
      <c r="A10" s="194" t="s">
        <v>5</v>
      </c>
      <c r="B10" s="194"/>
      <c r="C10" s="194"/>
      <c r="D10" s="194"/>
      <c r="E10" s="194"/>
      <c r="F10" s="194"/>
      <c r="G10" s="12">
        <v>3</v>
      </c>
      <c r="H10" s="82">
        <f>H11+H12+H13+H14+H15+H16</f>
        <v>1043601</v>
      </c>
      <c r="I10" s="82">
        <f>I11+I12+I13+I14+I15+I16</f>
        <v>928018</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824725</v>
      </c>
      <c r="I12" s="18">
        <v>756879</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218876</v>
      </c>
      <c r="I16" s="18">
        <v>171139</v>
      </c>
    </row>
    <row r="17" spans="1:9" ht="12.75" customHeight="1" x14ac:dyDescent="0.2">
      <c r="A17" s="194" t="s">
        <v>12</v>
      </c>
      <c r="B17" s="194"/>
      <c r="C17" s="194"/>
      <c r="D17" s="194"/>
      <c r="E17" s="194"/>
      <c r="F17" s="194"/>
      <c r="G17" s="12">
        <v>10</v>
      </c>
      <c r="H17" s="82">
        <f>H18+H19+H20+H21+H22+H23+H24+H25+H26</f>
        <v>162527796</v>
      </c>
      <c r="I17" s="82">
        <f>I18+I19+I20+I21+I22+I23+I24+I25+I26</f>
        <v>174201628</v>
      </c>
    </row>
    <row r="18" spans="1:9" ht="12.75" customHeight="1" x14ac:dyDescent="0.2">
      <c r="A18" s="190" t="s">
        <v>13</v>
      </c>
      <c r="B18" s="190"/>
      <c r="C18" s="190"/>
      <c r="D18" s="190"/>
      <c r="E18" s="190"/>
      <c r="F18" s="190"/>
      <c r="G18" s="11">
        <v>11</v>
      </c>
      <c r="H18" s="18">
        <v>15051686</v>
      </c>
      <c r="I18" s="18">
        <v>15051686</v>
      </c>
    </row>
    <row r="19" spans="1:9" ht="12.75" customHeight="1" x14ac:dyDescent="0.2">
      <c r="A19" s="190" t="s">
        <v>14</v>
      </c>
      <c r="B19" s="190"/>
      <c r="C19" s="190"/>
      <c r="D19" s="190"/>
      <c r="E19" s="190"/>
      <c r="F19" s="190"/>
      <c r="G19" s="11">
        <v>12</v>
      </c>
      <c r="H19" s="18">
        <v>119879043</v>
      </c>
      <c r="I19" s="18">
        <v>122433958</v>
      </c>
    </row>
    <row r="20" spans="1:9" ht="12.75" customHeight="1" x14ac:dyDescent="0.2">
      <c r="A20" s="190" t="s">
        <v>15</v>
      </c>
      <c r="B20" s="190"/>
      <c r="C20" s="190"/>
      <c r="D20" s="190"/>
      <c r="E20" s="190"/>
      <c r="F20" s="190"/>
      <c r="G20" s="11">
        <v>13</v>
      </c>
      <c r="H20" s="18">
        <v>24557467</v>
      </c>
      <c r="I20" s="18">
        <v>25333387</v>
      </c>
    </row>
    <row r="21" spans="1:9" ht="12.75" customHeight="1" x14ac:dyDescent="0.2">
      <c r="A21" s="190" t="s">
        <v>16</v>
      </c>
      <c r="B21" s="190"/>
      <c r="C21" s="190"/>
      <c r="D21" s="190"/>
      <c r="E21" s="190"/>
      <c r="F21" s="190"/>
      <c r="G21" s="11">
        <v>14</v>
      </c>
      <c r="H21" s="18">
        <v>37868</v>
      </c>
      <c r="I21" s="18">
        <v>30396</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3001732</v>
      </c>
      <c r="I24" s="18">
        <v>11352201</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12442036</v>
      </c>
      <c r="I27" s="82">
        <f>SUM(I28:I37)</f>
        <v>12436555</v>
      </c>
    </row>
    <row r="28" spans="1:9" ht="12.75" customHeight="1" x14ac:dyDescent="0.2">
      <c r="A28" s="190" t="s">
        <v>23</v>
      </c>
      <c r="B28" s="190"/>
      <c r="C28" s="190"/>
      <c r="D28" s="190"/>
      <c r="E28" s="190"/>
      <c r="F28" s="190"/>
      <c r="G28" s="11">
        <v>21</v>
      </c>
      <c r="H28" s="18">
        <v>2149035</v>
      </c>
      <c r="I28" s="18">
        <v>2149035</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10278401</v>
      </c>
      <c r="I31" s="18">
        <v>10272920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14600</v>
      </c>
      <c r="I35" s="18">
        <v>14600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2767</v>
      </c>
      <c r="I38" s="82">
        <f>I39+I40+I41+I42</f>
        <v>2767</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2767</v>
      </c>
      <c r="I42" s="18">
        <v>2767</v>
      </c>
    </row>
    <row r="43" spans="1:9" ht="12.75" customHeight="1" x14ac:dyDescent="0.2">
      <c r="A43" s="190" t="s">
        <v>38</v>
      </c>
      <c r="B43" s="190"/>
      <c r="C43" s="190"/>
      <c r="D43" s="190"/>
      <c r="E43" s="190"/>
      <c r="F43" s="190"/>
      <c r="G43" s="11">
        <v>36</v>
      </c>
      <c r="H43" s="18">
        <v>8085290</v>
      </c>
      <c r="I43" s="18">
        <v>8085290</v>
      </c>
    </row>
    <row r="44" spans="1:9" ht="12.75" customHeight="1" x14ac:dyDescent="0.2">
      <c r="A44" s="192" t="s">
        <v>303</v>
      </c>
      <c r="B44" s="192"/>
      <c r="C44" s="192"/>
      <c r="D44" s="192"/>
      <c r="E44" s="192"/>
      <c r="F44" s="192"/>
      <c r="G44" s="12">
        <v>37</v>
      </c>
      <c r="H44" s="82">
        <f>H45+H53+H60+H70</f>
        <v>16554081</v>
      </c>
      <c r="I44" s="82">
        <f>I45+I53+I60+I70</f>
        <v>17260904</v>
      </c>
    </row>
    <row r="45" spans="1:9" ht="12.75" customHeight="1" x14ac:dyDescent="0.2">
      <c r="A45" s="194" t="s">
        <v>39</v>
      </c>
      <c r="B45" s="194"/>
      <c r="C45" s="194"/>
      <c r="D45" s="194"/>
      <c r="E45" s="194"/>
      <c r="F45" s="194"/>
      <c r="G45" s="12">
        <v>38</v>
      </c>
      <c r="H45" s="82">
        <f>SUM(H46:H52)</f>
        <v>314730</v>
      </c>
      <c r="I45" s="82">
        <f>SUM(I46:I52)</f>
        <v>1019304</v>
      </c>
    </row>
    <row r="46" spans="1:9" ht="12.75" customHeight="1" x14ac:dyDescent="0.2">
      <c r="A46" s="190" t="s">
        <v>40</v>
      </c>
      <c r="B46" s="190"/>
      <c r="C46" s="190"/>
      <c r="D46" s="190"/>
      <c r="E46" s="190"/>
      <c r="F46" s="190"/>
      <c r="G46" s="11">
        <v>39</v>
      </c>
      <c r="H46" s="18">
        <v>301857</v>
      </c>
      <c r="I46" s="18">
        <v>1002291</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12873</v>
      </c>
      <c r="I49" s="18">
        <v>17013</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1750073</v>
      </c>
      <c r="I53" s="82">
        <f>SUM(I54:I59)</f>
        <v>5085190</v>
      </c>
    </row>
    <row r="54" spans="1:9" ht="12.75" customHeight="1" x14ac:dyDescent="0.2">
      <c r="A54" s="190" t="s">
        <v>48</v>
      </c>
      <c r="B54" s="190"/>
      <c r="C54" s="190"/>
      <c r="D54" s="190"/>
      <c r="E54" s="190"/>
      <c r="F54" s="190"/>
      <c r="G54" s="11">
        <v>47</v>
      </c>
      <c r="H54" s="18">
        <v>8739</v>
      </c>
      <c r="I54" s="18">
        <v>17721</v>
      </c>
    </row>
    <row r="55" spans="1:9" ht="12.75" customHeight="1" x14ac:dyDescent="0.2">
      <c r="A55" s="190" t="s">
        <v>49</v>
      </c>
      <c r="B55" s="190"/>
      <c r="C55" s="190"/>
      <c r="D55" s="190"/>
      <c r="E55" s="190"/>
      <c r="F55" s="190"/>
      <c r="G55" s="11">
        <v>48</v>
      </c>
      <c r="H55" s="18">
        <v>490489</v>
      </c>
      <c r="I55" s="18">
        <v>478956</v>
      </c>
    </row>
    <row r="56" spans="1:9" ht="12.75" customHeight="1" x14ac:dyDescent="0.2">
      <c r="A56" s="190" t="s">
        <v>50</v>
      </c>
      <c r="B56" s="190"/>
      <c r="C56" s="190"/>
      <c r="D56" s="190"/>
      <c r="E56" s="190"/>
      <c r="F56" s="190"/>
      <c r="G56" s="11">
        <v>49</v>
      </c>
      <c r="H56" s="18">
        <v>697092</v>
      </c>
      <c r="I56" s="18">
        <v>3981603</v>
      </c>
    </row>
    <row r="57" spans="1:9" ht="12.75" customHeight="1" x14ac:dyDescent="0.2">
      <c r="A57" s="190" t="s">
        <v>51</v>
      </c>
      <c r="B57" s="190"/>
      <c r="C57" s="190"/>
      <c r="D57" s="190"/>
      <c r="E57" s="190"/>
      <c r="F57" s="190"/>
      <c r="G57" s="11">
        <v>50</v>
      </c>
      <c r="H57" s="18">
        <v>118</v>
      </c>
      <c r="I57" s="18">
        <v>26348</v>
      </c>
    </row>
    <row r="58" spans="1:9" ht="12.75" customHeight="1" x14ac:dyDescent="0.2">
      <c r="A58" s="190" t="s">
        <v>52</v>
      </c>
      <c r="B58" s="190"/>
      <c r="C58" s="190"/>
      <c r="D58" s="190"/>
      <c r="E58" s="190"/>
      <c r="F58" s="190"/>
      <c r="G58" s="11">
        <v>51</v>
      </c>
      <c r="H58" s="18">
        <v>437065</v>
      </c>
      <c r="I58" s="18">
        <v>314078</v>
      </c>
    </row>
    <row r="59" spans="1:9" ht="12.75" customHeight="1" x14ac:dyDescent="0.2">
      <c r="A59" s="190" t="s">
        <v>53</v>
      </c>
      <c r="B59" s="190"/>
      <c r="C59" s="190"/>
      <c r="D59" s="190"/>
      <c r="E59" s="190"/>
      <c r="F59" s="190"/>
      <c r="G59" s="11">
        <v>52</v>
      </c>
      <c r="H59" s="18">
        <v>116570</v>
      </c>
      <c r="I59" s="18">
        <v>266484</v>
      </c>
    </row>
    <row r="60" spans="1:9" ht="12.75" customHeight="1" x14ac:dyDescent="0.2">
      <c r="A60" s="194" t="s">
        <v>54</v>
      </c>
      <c r="B60" s="194"/>
      <c r="C60" s="194"/>
      <c r="D60" s="194"/>
      <c r="E60" s="194"/>
      <c r="F60" s="194"/>
      <c r="G60" s="12">
        <v>53</v>
      </c>
      <c r="H60" s="82">
        <f>SUM(H61:H69)</f>
        <v>138032</v>
      </c>
      <c r="I60" s="82">
        <f>SUM(I61:I69)</f>
        <v>178032</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138032</v>
      </c>
      <c r="I63" s="18">
        <v>178032</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14351246</v>
      </c>
      <c r="I70" s="18">
        <v>10978378</v>
      </c>
    </row>
    <row r="71" spans="1:9" ht="12.75" customHeight="1" x14ac:dyDescent="0.2">
      <c r="A71" s="191" t="s">
        <v>58</v>
      </c>
      <c r="B71" s="191"/>
      <c r="C71" s="191"/>
      <c r="D71" s="191"/>
      <c r="E71" s="191"/>
      <c r="F71" s="191"/>
      <c r="G71" s="11">
        <v>64</v>
      </c>
      <c r="H71" s="18">
        <v>1745148</v>
      </c>
      <c r="I71" s="18">
        <v>4394374</v>
      </c>
    </row>
    <row r="72" spans="1:9" ht="12.75" customHeight="1" x14ac:dyDescent="0.2">
      <c r="A72" s="192" t="s">
        <v>304</v>
      </c>
      <c r="B72" s="192"/>
      <c r="C72" s="192"/>
      <c r="D72" s="192"/>
      <c r="E72" s="192"/>
      <c r="F72" s="192"/>
      <c r="G72" s="12">
        <v>65</v>
      </c>
      <c r="H72" s="82">
        <f>H8+H9+H44+H71</f>
        <v>202400719</v>
      </c>
      <c r="I72" s="82">
        <f>I8+I9+I44+I71</f>
        <v>217309536</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134304214</v>
      </c>
      <c r="I75" s="83">
        <f>I76+I77+I78+I84+I85+I91+I94+I97</f>
        <v>139875439</v>
      </c>
    </row>
    <row r="76" spans="1:9" ht="12.75" customHeight="1" x14ac:dyDescent="0.2">
      <c r="A76" s="190" t="s">
        <v>61</v>
      </c>
      <c r="B76" s="190"/>
      <c r="C76" s="190"/>
      <c r="D76" s="190"/>
      <c r="E76" s="190"/>
      <c r="F76" s="190"/>
      <c r="G76" s="11">
        <v>68</v>
      </c>
      <c r="H76" s="18">
        <v>94827819</v>
      </c>
      <c r="I76" s="18">
        <v>101746060</v>
      </c>
    </row>
    <row r="77" spans="1:9" ht="12.75" customHeight="1" x14ac:dyDescent="0.2">
      <c r="A77" s="190" t="s">
        <v>62</v>
      </c>
      <c r="B77" s="190"/>
      <c r="C77" s="190"/>
      <c r="D77" s="190"/>
      <c r="E77" s="190"/>
      <c r="F77" s="190"/>
      <c r="G77" s="11">
        <v>69</v>
      </c>
      <c r="H77" s="18">
        <v>28155235</v>
      </c>
      <c r="I77" s="18">
        <v>34291597</v>
      </c>
    </row>
    <row r="78" spans="1:9" ht="12.75" customHeight="1" x14ac:dyDescent="0.2">
      <c r="A78" s="194" t="s">
        <v>63</v>
      </c>
      <c r="B78" s="194"/>
      <c r="C78" s="194"/>
      <c r="D78" s="194"/>
      <c r="E78" s="194"/>
      <c r="F78" s="194"/>
      <c r="G78" s="12">
        <v>70</v>
      </c>
      <c r="H78" s="83">
        <f>SUM(H79:H83)</f>
        <v>14007916</v>
      </c>
      <c r="I78" s="83">
        <f>SUM(I79:I83)</f>
        <v>15953309</v>
      </c>
    </row>
    <row r="79" spans="1:9" ht="12.75" customHeight="1" x14ac:dyDescent="0.2">
      <c r="A79" s="190" t="s">
        <v>64</v>
      </c>
      <c r="B79" s="190"/>
      <c r="C79" s="190"/>
      <c r="D79" s="190"/>
      <c r="E79" s="190"/>
      <c r="F79" s="190"/>
      <c r="G79" s="11">
        <v>71</v>
      </c>
      <c r="H79" s="18">
        <v>16281</v>
      </c>
      <c r="I79" s="18">
        <v>16281</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13991635</v>
      </c>
      <c r="I83" s="18">
        <v>15937028</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-5122775</v>
      </c>
      <c r="I91" s="82">
        <f>I92-I93</f>
        <v>-2686756</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5122775</v>
      </c>
      <c r="I93" s="18">
        <v>2686756</v>
      </c>
    </row>
    <row r="94" spans="1:9" ht="12.75" customHeight="1" x14ac:dyDescent="0.2">
      <c r="A94" s="194" t="s">
        <v>351</v>
      </c>
      <c r="B94" s="194"/>
      <c r="C94" s="194"/>
      <c r="D94" s="194"/>
      <c r="E94" s="194"/>
      <c r="F94" s="194"/>
      <c r="G94" s="12">
        <v>86</v>
      </c>
      <c r="H94" s="82">
        <f>H95-H96</f>
        <v>2436019</v>
      </c>
      <c r="I94" s="82">
        <f>I95-I96</f>
        <v>-9428771</v>
      </c>
    </row>
    <row r="95" spans="1:9" ht="12.75" customHeight="1" x14ac:dyDescent="0.2">
      <c r="A95" s="190" t="s">
        <v>74</v>
      </c>
      <c r="B95" s="190"/>
      <c r="C95" s="190"/>
      <c r="D95" s="190"/>
      <c r="E95" s="190"/>
      <c r="F95" s="190"/>
      <c r="G95" s="11">
        <v>87</v>
      </c>
      <c r="H95" s="18">
        <v>2436019</v>
      </c>
      <c r="I95" s="18">
        <v>0</v>
      </c>
    </row>
    <row r="96" spans="1:9" ht="12.75" customHeight="1" x14ac:dyDescent="0.2">
      <c r="A96" s="190" t="s">
        <v>75</v>
      </c>
      <c r="B96" s="190"/>
      <c r="C96" s="190"/>
      <c r="D96" s="190"/>
      <c r="E96" s="190"/>
      <c r="F96" s="190"/>
      <c r="G96" s="11">
        <v>88</v>
      </c>
      <c r="H96" s="18">
        <v>0</v>
      </c>
      <c r="I96" s="18">
        <v>9428771</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164363</v>
      </c>
      <c r="I98" s="82">
        <f>SUM(I99:I104)</f>
        <v>149834</v>
      </c>
    </row>
    <row r="99" spans="1:9" ht="12.75" customHeight="1" x14ac:dyDescent="0.2">
      <c r="A99" s="190" t="s">
        <v>77</v>
      </c>
      <c r="B99" s="190"/>
      <c r="C99" s="190"/>
      <c r="D99" s="190"/>
      <c r="E99" s="190"/>
      <c r="F99" s="190"/>
      <c r="G99" s="11">
        <v>91</v>
      </c>
      <c r="H99" s="18">
        <v>164363</v>
      </c>
      <c r="I99" s="18">
        <v>149834</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54886707</v>
      </c>
      <c r="I105" s="82">
        <f>SUM(I106:I116)</f>
        <v>54839524</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54543424</v>
      </c>
      <c r="I111" s="18">
        <v>54543424</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225070</v>
      </c>
      <c r="I115" s="18">
        <v>177887</v>
      </c>
    </row>
    <row r="116" spans="1:9" ht="12.75" customHeight="1" x14ac:dyDescent="0.2">
      <c r="A116" s="190" t="s">
        <v>93</v>
      </c>
      <c r="B116" s="190"/>
      <c r="C116" s="190"/>
      <c r="D116" s="190"/>
      <c r="E116" s="190"/>
      <c r="F116" s="190"/>
      <c r="G116" s="11">
        <v>108</v>
      </c>
      <c r="H116" s="18">
        <v>118213</v>
      </c>
      <c r="I116" s="18">
        <v>118213</v>
      </c>
    </row>
    <row r="117" spans="1:9" ht="12.75" customHeight="1" x14ac:dyDescent="0.2">
      <c r="A117" s="192" t="s">
        <v>355</v>
      </c>
      <c r="B117" s="192"/>
      <c r="C117" s="192"/>
      <c r="D117" s="192"/>
      <c r="E117" s="192"/>
      <c r="F117" s="192"/>
      <c r="G117" s="12">
        <v>109</v>
      </c>
      <c r="H117" s="82">
        <f>SUM(H118:H131)</f>
        <v>11727713</v>
      </c>
      <c r="I117" s="82">
        <f>SUM(I118:I131)</f>
        <v>18408603</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7114360</v>
      </c>
      <c r="I123" s="18">
        <v>7114360</v>
      </c>
    </row>
    <row r="124" spans="1:9" ht="12.75" customHeight="1" x14ac:dyDescent="0.2">
      <c r="A124" s="190" t="s">
        <v>89</v>
      </c>
      <c r="B124" s="190"/>
      <c r="C124" s="190"/>
      <c r="D124" s="190"/>
      <c r="E124" s="190"/>
      <c r="F124" s="190"/>
      <c r="G124" s="11">
        <v>116</v>
      </c>
      <c r="H124" s="18">
        <v>497606</v>
      </c>
      <c r="I124" s="18">
        <v>3006597</v>
      </c>
    </row>
    <row r="125" spans="1:9" ht="12.75" customHeight="1" x14ac:dyDescent="0.2">
      <c r="A125" s="190" t="s">
        <v>90</v>
      </c>
      <c r="B125" s="190"/>
      <c r="C125" s="190"/>
      <c r="D125" s="190"/>
      <c r="E125" s="190"/>
      <c r="F125" s="190"/>
      <c r="G125" s="11">
        <v>117</v>
      </c>
      <c r="H125" s="18">
        <v>2765078</v>
      </c>
      <c r="I125" s="18">
        <v>5581420</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818962</v>
      </c>
      <c r="I127" s="18">
        <v>1334141</v>
      </c>
    </row>
    <row r="128" spans="1:9" x14ac:dyDescent="0.2">
      <c r="A128" s="190" t="s">
        <v>95</v>
      </c>
      <c r="B128" s="190"/>
      <c r="C128" s="190"/>
      <c r="D128" s="190"/>
      <c r="E128" s="190"/>
      <c r="F128" s="190"/>
      <c r="G128" s="11">
        <v>120</v>
      </c>
      <c r="H128" s="18">
        <v>433177</v>
      </c>
      <c r="I128" s="18">
        <v>879520</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98530</v>
      </c>
      <c r="I131" s="18">
        <v>492565</v>
      </c>
    </row>
    <row r="132" spans="1:9" ht="22.15" customHeight="1" x14ac:dyDescent="0.2">
      <c r="A132" s="191" t="s">
        <v>99</v>
      </c>
      <c r="B132" s="191"/>
      <c r="C132" s="191"/>
      <c r="D132" s="191"/>
      <c r="E132" s="191"/>
      <c r="F132" s="191"/>
      <c r="G132" s="11">
        <v>124</v>
      </c>
      <c r="H132" s="18">
        <v>1317722</v>
      </c>
      <c r="I132" s="18">
        <v>4036136</v>
      </c>
    </row>
    <row r="133" spans="1:9" ht="12.75" customHeight="1" x14ac:dyDescent="0.2">
      <c r="A133" s="192" t="s">
        <v>356</v>
      </c>
      <c r="B133" s="192"/>
      <c r="C133" s="192"/>
      <c r="D133" s="192"/>
      <c r="E133" s="192"/>
      <c r="F133" s="192"/>
      <c r="G133" s="12">
        <v>125</v>
      </c>
      <c r="H133" s="82">
        <f>H75+H98+H105+H117+H132</f>
        <v>202400719</v>
      </c>
      <c r="I133" s="82">
        <f>I75+I98+I105+I117+I132</f>
        <v>217309536</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5" zoomScale="115" zoomScaleNormal="115" zoomScaleSheetLayoutView="110" workbookViewId="0">
      <selection activeCell="I99" sqref="I99"/>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449</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448</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12702651</v>
      </c>
      <c r="I8" s="48">
        <f>SUM(I9:I13)</f>
        <v>12193032</v>
      </c>
      <c r="J8" s="48">
        <f>SUM(J9:J13)</f>
        <v>17377184</v>
      </c>
      <c r="K8" s="48">
        <f>SUM(K9:K13)</f>
        <v>16652286</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12207802</v>
      </c>
      <c r="I10" s="49">
        <v>12025030</v>
      </c>
      <c r="J10" s="49">
        <v>16868993</v>
      </c>
      <c r="K10" s="49">
        <v>16364150</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494849</v>
      </c>
      <c r="I13" s="49">
        <v>168002</v>
      </c>
      <c r="J13" s="49">
        <v>508191</v>
      </c>
      <c r="K13" s="49">
        <v>288136</v>
      </c>
    </row>
    <row r="14" spans="1:11" ht="12.75" customHeight="1" x14ac:dyDescent="0.2">
      <c r="A14" s="221" t="s">
        <v>358</v>
      </c>
      <c r="B14" s="221"/>
      <c r="C14" s="221"/>
      <c r="D14" s="221"/>
      <c r="E14" s="221"/>
      <c r="F14" s="221"/>
      <c r="G14" s="12">
        <v>7</v>
      </c>
      <c r="H14" s="48">
        <f>H15+H16+H20+H24+H25+H26+H29+H36</f>
        <v>19305102</v>
      </c>
      <c r="I14" s="48">
        <f>I15+I16+I20+I24+I25+I26+I29+I36</f>
        <v>13370322</v>
      </c>
      <c r="J14" s="48">
        <f>J15+J16+J20+J24+J25+J26+J29+J36</f>
        <v>25382045</v>
      </c>
      <c r="K14" s="48">
        <f>K15+K16+K20+K24+K25+K26+K29+K36</f>
        <v>17876678</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5879444</v>
      </c>
      <c r="I16" s="48">
        <f>SUM(I17:I19)</f>
        <v>4724392</v>
      </c>
      <c r="J16" s="48">
        <f>SUM(J17:J19)</f>
        <v>8481448</v>
      </c>
      <c r="K16" s="48">
        <f>SUM(K17:K19)</f>
        <v>6979863</v>
      </c>
    </row>
    <row r="17" spans="1:11" ht="12.75" customHeight="1" x14ac:dyDescent="0.2">
      <c r="A17" s="224" t="s">
        <v>120</v>
      </c>
      <c r="B17" s="224"/>
      <c r="C17" s="224"/>
      <c r="D17" s="224"/>
      <c r="E17" s="224"/>
      <c r="F17" s="224"/>
      <c r="G17" s="11">
        <v>10</v>
      </c>
      <c r="H17" s="49">
        <v>2885999</v>
      </c>
      <c r="I17" s="49">
        <v>2709021</v>
      </c>
      <c r="J17" s="49">
        <v>4770901</v>
      </c>
      <c r="K17" s="49">
        <v>4358194</v>
      </c>
    </row>
    <row r="18" spans="1:11" ht="12.75" customHeight="1" x14ac:dyDescent="0.2">
      <c r="A18" s="224" t="s">
        <v>121</v>
      </c>
      <c r="B18" s="224"/>
      <c r="C18" s="224"/>
      <c r="D18" s="224"/>
      <c r="E18" s="224"/>
      <c r="F18" s="224"/>
      <c r="G18" s="11">
        <v>11</v>
      </c>
      <c r="H18" s="49">
        <v>4096</v>
      </c>
      <c r="I18" s="49">
        <v>4020</v>
      </c>
      <c r="J18" s="49">
        <v>13410</v>
      </c>
      <c r="K18" s="49">
        <v>11768</v>
      </c>
    </row>
    <row r="19" spans="1:11" ht="12.75" customHeight="1" x14ac:dyDescent="0.2">
      <c r="A19" s="224" t="s">
        <v>122</v>
      </c>
      <c r="B19" s="224"/>
      <c r="C19" s="224"/>
      <c r="D19" s="224"/>
      <c r="E19" s="224"/>
      <c r="F19" s="224"/>
      <c r="G19" s="11">
        <v>12</v>
      </c>
      <c r="H19" s="49">
        <v>2989349</v>
      </c>
      <c r="I19" s="49">
        <v>2011351</v>
      </c>
      <c r="J19" s="49">
        <v>3697137</v>
      </c>
      <c r="K19" s="49">
        <v>2609901</v>
      </c>
    </row>
    <row r="20" spans="1:11" ht="12.75" customHeight="1" x14ac:dyDescent="0.2">
      <c r="A20" s="194" t="s">
        <v>439</v>
      </c>
      <c r="B20" s="194"/>
      <c r="C20" s="194"/>
      <c r="D20" s="194"/>
      <c r="E20" s="194"/>
      <c r="F20" s="194"/>
      <c r="G20" s="12">
        <v>13</v>
      </c>
      <c r="H20" s="48">
        <f>SUM(H21:H23)</f>
        <v>7756369</v>
      </c>
      <c r="I20" s="48">
        <f>SUM(I21:I23)</f>
        <v>5502322</v>
      </c>
      <c r="J20" s="48">
        <f>SUM(J21:J23)</f>
        <v>7983740</v>
      </c>
      <c r="K20" s="48">
        <f>SUM(K21:K23)</f>
        <v>6052111</v>
      </c>
    </row>
    <row r="21" spans="1:11" ht="12.75" customHeight="1" x14ac:dyDescent="0.2">
      <c r="A21" s="224" t="s">
        <v>105</v>
      </c>
      <c r="B21" s="224"/>
      <c r="C21" s="224"/>
      <c r="D21" s="224"/>
      <c r="E21" s="224"/>
      <c r="F21" s="224"/>
      <c r="G21" s="11">
        <v>14</v>
      </c>
      <c r="H21" s="49">
        <v>5375223</v>
      </c>
      <c r="I21" s="49">
        <v>4126524</v>
      </c>
      <c r="J21" s="49">
        <v>5408797</v>
      </c>
      <c r="K21" s="49">
        <v>4490364</v>
      </c>
    </row>
    <row r="22" spans="1:11" ht="12.75" customHeight="1" x14ac:dyDescent="0.2">
      <c r="A22" s="224" t="s">
        <v>106</v>
      </c>
      <c r="B22" s="224"/>
      <c r="C22" s="224"/>
      <c r="D22" s="224"/>
      <c r="E22" s="224"/>
      <c r="F22" s="224"/>
      <c r="G22" s="11">
        <v>15</v>
      </c>
      <c r="H22" s="49">
        <v>1547745</v>
      </c>
      <c r="I22" s="49">
        <v>894269</v>
      </c>
      <c r="J22" s="49">
        <v>1665425</v>
      </c>
      <c r="K22" s="49">
        <v>995129</v>
      </c>
    </row>
    <row r="23" spans="1:11" ht="12.75" customHeight="1" x14ac:dyDescent="0.2">
      <c r="A23" s="224" t="s">
        <v>107</v>
      </c>
      <c r="B23" s="224"/>
      <c r="C23" s="224"/>
      <c r="D23" s="224"/>
      <c r="E23" s="224"/>
      <c r="F23" s="224"/>
      <c r="G23" s="11">
        <v>16</v>
      </c>
      <c r="H23" s="49">
        <v>833401</v>
      </c>
      <c r="I23" s="49">
        <v>481529</v>
      </c>
      <c r="J23" s="49">
        <v>909518</v>
      </c>
      <c r="K23" s="49">
        <v>566618</v>
      </c>
    </row>
    <row r="24" spans="1:11" ht="12.75" customHeight="1" x14ac:dyDescent="0.2">
      <c r="A24" s="190" t="s">
        <v>108</v>
      </c>
      <c r="B24" s="190"/>
      <c r="C24" s="190"/>
      <c r="D24" s="190"/>
      <c r="E24" s="190"/>
      <c r="F24" s="190"/>
      <c r="G24" s="11">
        <v>17</v>
      </c>
      <c r="H24" s="49">
        <v>4430267</v>
      </c>
      <c r="I24" s="49">
        <v>2165273</v>
      </c>
      <c r="J24" s="49">
        <v>7476560</v>
      </c>
      <c r="K24" s="49">
        <v>3775434</v>
      </c>
    </row>
    <row r="25" spans="1:11" ht="12.75" customHeight="1" x14ac:dyDescent="0.2">
      <c r="A25" s="190" t="s">
        <v>109</v>
      </c>
      <c r="B25" s="190"/>
      <c r="C25" s="190"/>
      <c r="D25" s="190"/>
      <c r="E25" s="190"/>
      <c r="F25" s="190"/>
      <c r="G25" s="11">
        <v>18</v>
      </c>
      <c r="H25" s="49">
        <v>0</v>
      </c>
      <c r="I25" s="49">
        <v>0</v>
      </c>
      <c r="J25" s="49">
        <v>0</v>
      </c>
      <c r="K25" s="49">
        <v>0</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1239022</v>
      </c>
      <c r="I36" s="49">
        <v>978335</v>
      </c>
      <c r="J36" s="49">
        <v>1440297</v>
      </c>
      <c r="K36" s="49">
        <v>1069270</v>
      </c>
    </row>
    <row r="37" spans="1:11" ht="12.75" customHeight="1" x14ac:dyDescent="0.2">
      <c r="A37" s="221" t="s">
        <v>359</v>
      </c>
      <c r="B37" s="221"/>
      <c r="C37" s="221"/>
      <c r="D37" s="221"/>
      <c r="E37" s="221"/>
      <c r="F37" s="221"/>
      <c r="G37" s="12">
        <v>30</v>
      </c>
      <c r="H37" s="48">
        <f>SUM(H38:H47)</f>
        <v>367706</v>
      </c>
      <c r="I37" s="48">
        <f>SUM(I38:I47)</f>
        <v>364245</v>
      </c>
      <c r="J37" s="48">
        <f>SUM(J38:J47)</f>
        <v>3010</v>
      </c>
      <c r="K37" s="48">
        <f>SUM(K38:K47)</f>
        <v>-1274</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1761</v>
      </c>
      <c r="K41" s="49">
        <v>955</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1393</v>
      </c>
      <c r="I43" s="49">
        <v>830</v>
      </c>
      <c r="J43" s="49">
        <v>0</v>
      </c>
      <c r="K43" s="49">
        <v>0</v>
      </c>
    </row>
    <row r="44" spans="1:11" ht="12.75" customHeight="1" x14ac:dyDescent="0.2">
      <c r="A44" s="190" t="s">
        <v>137</v>
      </c>
      <c r="B44" s="190"/>
      <c r="C44" s="190"/>
      <c r="D44" s="190"/>
      <c r="E44" s="190"/>
      <c r="F44" s="190"/>
      <c r="G44" s="11">
        <v>37</v>
      </c>
      <c r="H44" s="49">
        <v>0</v>
      </c>
      <c r="I44" s="49">
        <v>0</v>
      </c>
      <c r="J44" s="49">
        <v>3</v>
      </c>
      <c r="K44" s="49">
        <v>2</v>
      </c>
    </row>
    <row r="45" spans="1:11" ht="12.75" customHeight="1" x14ac:dyDescent="0.2">
      <c r="A45" s="190" t="s">
        <v>138</v>
      </c>
      <c r="B45" s="190"/>
      <c r="C45" s="190"/>
      <c r="D45" s="190"/>
      <c r="E45" s="190"/>
      <c r="F45" s="190"/>
      <c r="G45" s="11">
        <v>38</v>
      </c>
      <c r="H45" s="49">
        <v>366313</v>
      </c>
      <c r="I45" s="49">
        <v>363415</v>
      </c>
      <c r="J45" s="49">
        <v>1246</v>
      </c>
      <c r="K45" s="49">
        <v>-2231</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1077132</v>
      </c>
      <c r="I48" s="48">
        <f>SUM(I49:I55)</f>
        <v>326226</v>
      </c>
      <c r="J48" s="48">
        <f>SUM(J49:J55)</f>
        <v>1426920</v>
      </c>
      <c r="K48" s="48">
        <f>SUM(K49:K55)</f>
        <v>773135</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551490</v>
      </c>
      <c r="I51" s="49">
        <v>274861</v>
      </c>
      <c r="J51" s="49">
        <v>1383344</v>
      </c>
      <c r="K51" s="49">
        <v>760495</v>
      </c>
    </row>
    <row r="52" spans="1:11" ht="12.75" customHeight="1" x14ac:dyDescent="0.2">
      <c r="A52" s="214" t="s">
        <v>144</v>
      </c>
      <c r="B52" s="214"/>
      <c r="C52" s="214"/>
      <c r="D52" s="214"/>
      <c r="E52" s="214"/>
      <c r="F52" s="214"/>
      <c r="G52" s="11">
        <v>45</v>
      </c>
      <c r="H52" s="49">
        <v>472993</v>
      </c>
      <c r="I52" s="49">
        <v>21057</v>
      </c>
      <c r="J52" s="49">
        <v>2918</v>
      </c>
      <c r="K52" s="49">
        <v>-813</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52649</v>
      </c>
      <c r="I55" s="49">
        <v>30308</v>
      </c>
      <c r="J55" s="49">
        <v>40658</v>
      </c>
      <c r="K55" s="49">
        <v>13453</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8702</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10287</v>
      </c>
      <c r="I59" s="49">
        <v>0</v>
      </c>
      <c r="J59" s="49">
        <v>0</v>
      </c>
      <c r="K59" s="49">
        <v>0</v>
      </c>
    </row>
    <row r="60" spans="1:11" ht="12.75" customHeight="1" x14ac:dyDescent="0.2">
      <c r="A60" s="221" t="s">
        <v>361</v>
      </c>
      <c r="B60" s="221"/>
      <c r="C60" s="221"/>
      <c r="D60" s="221"/>
      <c r="E60" s="221"/>
      <c r="F60" s="221"/>
      <c r="G60" s="12">
        <v>53</v>
      </c>
      <c r="H60" s="48">
        <f>H8+H37+H56+H57</f>
        <v>13070357</v>
      </c>
      <c r="I60" s="48">
        <f t="shared" ref="I60:K60" si="0">I8+I37+I56+I57</f>
        <v>12565979</v>
      </c>
      <c r="J60" s="48">
        <f t="shared" si="0"/>
        <v>17380194</v>
      </c>
      <c r="K60" s="48">
        <f t="shared" si="0"/>
        <v>16651012</v>
      </c>
    </row>
    <row r="61" spans="1:11" ht="12.75" customHeight="1" x14ac:dyDescent="0.2">
      <c r="A61" s="221" t="s">
        <v>362</v>
      </c>
      <c r="B61" s="221"/>
      <c r="C61" s="221"/>
      <c r="D61" s="221"/>
      <c r="E61" s="221"/>
      <c r="F61" s="221"/>
      <c r="G61" s="12">
        <v>54</v>
      </c>
      <c r="H61" s="48">
        <f>H14+H48+H58+H59</f>
        <v>20392521</v>
      </c>
      <c r="I61" s="48">
        <f t="shared" ref="I61:K61" si="1">I14+I48+I58+I59</f>
        <v>13696548</v>
      </c>
      <c r="J61" s="48">
        <f t="shared" si="1"/>
        <v>26808965</v>
      </c>
      <c r="K61" s="48">
        <f t="shared" si="1"/>
        <v>18649813</v>
      </c>
    </row>
    <row r="62" spans="1:11" ht="12.75" customHeight="1" x14ac:dyDescent="0.2">
      <c r="A62" s="221" t="s">
        <v>363</v>
      </c>
      <c r="B62" s="221"/>
      <c r="C62" s="221"/>
      <c r="D62" s="221"/>
      <c r="E62" s="221"/>
      <c r="F62" s="221"/>
      <c r="G62" s="12">
        <v>55</v>
      </c>
      <c r="H62" s="48">
        <f>H60-H61</f>
        <v>-7322164</v>
      </c>
      <c r="I62" s="48">
        <f t="shared" ref="I62:K62" si="2">I60-I61</f>
        <v>-1130569</v>
      </c>
      <c r="J62" s="48">
        <f t="shared" si="2"/>
        <v>-9428771</v>
      </c>
      <c r="K62" s="48">
        <f t="shared" si="2"/>
        <v>-1998801</v>
      </c>
    </row>
    <row r="63" spans="1:11" ht="12.75" customHeight="1" x14ac:dyDescent="0.2">
      <c r="A63" s="222" t="s">
        <v>364</v>
      </c>
      <c r="B63" s="222"/>
      <c r="C63" s="222"/>
      <c r="D63" s="222"/>
      <c r="E63" s="222"/>
      <c r="F63" s="222"/>
      <c r="G63" s="12">
        <v>56</v>
      </c>
      <c r="H63" s="48">
        <f>+IF((H60-H61)&gt;0,(H60-H61),0)</f>
        <v>0</v>
      </c>
      <c r="I63" s="48">
        <f t="shared" ref="I63:K63" si="3">+IF((I60-I61)&gt;0,(I60-I61),0)</f>
        <v>0</v>
      </c>
      <c r="J63" s="48">
        <f t="shared" si="3"/>
        <v>0</v>
      </c>
      <c r="K63" s="48">
        <f t="shared" si="3"/>
        <v>0</v>
      </c>
    </row>
    <row r="64" spans="1:11" ht="12.75" customHeight="1" x14ac:dyDescent="0.2">
      <c r="A64" s="222" t="s">
        <v>365</v>
      </c>
      <c r="B64" s="222"/>
      <c r="C64" s="222"/>
      <c r="D64" s="222"/>
      <c r="E64" s="222"/>
      <c r="F64" s="222"/>
      <c r="G64" s="12">
        <v>57</v>
      </c>
      <c r="H64" s="48">
        <f>+IF((H60-H61)&lt;0,(H60-H61),0)</f>
        <v>-7322164</v>
      </c>
      <c r="I64" s="48">
        <f t="shared" ref="I64:K64" si="4">+IF((I60-I61)&lt;0,(I60-I61),0)</f>
        <v>-1130569</v>
      </c>
      <c r="J64" s="48">
        <f t="shared" si="4"/>
        <v>-9428771</v>
      </c>
      <c r="K64" s="48">
        <f t="shared" si="4"/>
        <v>-1998801</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-7322164</v>
      </c>
      <c r="I66" s="48">
        <f t="shared" ref="I66:K66" si="5">I62-I65</f>
        <v>-1130569</v>
      </c>
      <c r="J66" s="48">
        <f t="shared" si="5"/>
        <v>-9428771</v>
      </c>
      <c r="K66" s="48">
        <f t="shared" si="5"/>
        <v>-1998801</v>
      </c>
    </row>
    <row r="67" spans="1:11" ht="12.75" customHeight="1" x14ac:dyDescent="0.2">
      <c r="A67" s="222" t="s">
        <v>367</v>
      </c>
      <c r="B67" s="222"/>
      <c r="C67" s="222"/>
      <c r="D67" s="222"/>
      <c r="E67" s="222"/>
      <c r="F67" s="222"/>
      <c r="G67" s="12">
        <v>60</v>
      </c>
      <c r="H67" s="48">
        <f>+IF((H62-H65)&gt;0,(H62-H65),0)</f>
        <v>0</v>
      </c>
      <c r="I67" s="48">
        <f t="shared" ref="I67:K67" si="6">+IF((I62-I65)&gt;0,(I62-I65),0)</f>
        <v>0</v>
      </c>
      <c r="J67" s="48">
        <f t="shared" si="6"/>
        <v>0</v>
      </c>
      <c r="K67" s="48">
        <f t="shared" si="6"/>
        <v>0</v>
      </c>
    </row>
    <row r="68" spans="1:11" ht="12.75" customHeight="1" x14ac:dyDescent="0.2">
      <c r="A68" s="222" t="s">
        <v>368</v>
      </c>
      <c r="B68" s="222"/>
      <c r="C68" s="222"/>
      <c r="D68" s="222"/>
      <c r="E68" s="222"/>
      <c r="F68" s="222"/>
      <c r="G68" s="12">
        <v>61</v>
      </c>
      <c r="H68" s="48">
        <f>+IF((H62-H65)&lt;0,(H62-H65),0)</f>
        <v>-7322164</v>
      </c>
      <c r="I68" s="48">
        <f t="shared" ref="I68:K68" si="7">+IF((I62-I65)&lt;0,(I62-I65),0)</f>
        <v>-1130569</v>
      </c>
      <c r="J68" s="48">
        <f t="shared" si="7"/>
        <v>-9428771</v>
      </c>
      <c r="K68" s="48">
        <f t="shared" si="7"/>
        <v>-1998801</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0</v>
      </c>
      <c r="I109" s="51">
        <f>I89+I108</f>
        <v>0</v>
      </c>
      <c r="J109" s="51">
        <f t="shared" ref="J109:K109" si="12">J89+J108</f>
        <v>0</v>
      </c>
      <c r="K109" s="51">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0" zoomScale="115" zoomScaleNormal="100" zoomScaleSheetLayoutView="115" workbookViewId="0">
      <selection activeCell="H58" sqref="H58: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450</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448</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-7322164</v>
      </c>
      <c r="I8" s="64">
        <v>-9428771</v>
      </c>
    </row>
    <row r="9" spans="1:9" ht="12.75" customHeight="1" x14ac:dyDescent="0.2">
      <c r="A9" s="245" t="s">
        <v>171</v>
      </c>
      <c r="B9" s="245"/>
      <c r="C9" s="245"/>
      <c r="D9" s="245"/>
      <c r="E9" s="245"/>
      <c r="F9" s="245"/>
      <c r="G9" s="65">
        <v>2</v>
      </c>
      <c r="H9" s="66">
        <f>H10+H11+H12+H13+H14+H15+H16+H17</f>
        <v>4998530</v>
      </c>
      <c r="I9" s="66">
        <f>I10+I11+I12+I13+I14+I15+I16+I17</f>
        <v>9514764</v>
      </c>
    </row>
    <row r="10" spans="1:9" ht="12.75" customHeight="1" x14ac:dyDescent="0.2">
      <c r="A10" s="224" t="s">
        <v>172</v>
      </c>
      <c r="B10" s="224"/>
      <c r="C10" s="224"/>
      <c r="D10" s="224"/>
      <c r="E10" s="224"/>
      <c r="F10" s="224"/>
      <c r="G10" s="63">
        <v>3</v>
      </c>
      <c r="H10" s="64">
        <v>4430268</v>
      </c>
      <c r="I10" s="64">
        <v>7476560</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-1393</v>
      </c>
      <c r="I13" s="64">
        <v>-1761</v>
      </c>
    </row>
    <row r="14" spans="1:9" ht="12.75" customHeight="1" x14ac:dyDescent="0.2">
      <c r="A14" s="224" t="s">
        <v>176</v>
      </c>
      <c r="B14" s="224"/>
      <c r="C14" s="224"/>
      <c r="D14" s="224"/>
      <c r="E14" s="224"/>
      <c r="F14" s="224"/>
      <c r="G14" s="63">
        <v>7</v>
      </c>
      <c r="H14" s="64">
        <v>551491</v>
      </c>
      <c r="I14" s="64">
        <v>1383344</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90083</v>
      </c>
      <c r="I16" s="64">
        <v>1672</v>
      </c>
    </row>
    <row r="17" spans="1:9" ht="25.15" customHeight="1" x14ac:dyDescent="0.2">
      <c r="A17" s="224" t="s">
        <v>179</v>
      </c>
      <c r="B17" s="224"/>
      <c r="C17" s="224"/>
      <c r="D17" s="224"/>
      <c r="E17" s="224"/>
      <c r="F17" s="224"/>
      <c r="G17" s="63">
        <v>10</v>
      </c>
      <c r="H17" s="64">
        <v>-71919</v>
      </c>
      <c r="I17" s="64">
        <v>654949</v>
      </c>
    </row>
    <row r="18" spans="1:9" ht="28.15" customHeight="1" x14ac:dyDescent="0.2">
      <c r="A18" s="241" t="s">
        <v>306</v>
      </c>
      <c r="B18" s="241"/>
      <c r="C18" s="241"/>
      <c r="D18" s="241"/>
      <c r="E18" s="241"/>
      <c r="F18" s="241"/>
      <c r="G18" s="65">
        <v>11</v>
      </c>
      <c r="H18" s="66">
        <f>H8+H9</f>
        <v>-2323634</v>
      </c>
      <c r="I18" s="66">
        <f>I8+I9</f>
        <v>85993</v>
      </c>
    </row>
    <row r="19" spans="1:9" ht="12.75" customHeight="1" x14ac:dyDescent="0.2">
      <c r="A19" s="245" t="s">
        <v>180</v>
      </c>
      <c r="B19" s="245"/>
      <c r="C19" s="245"/>
      <c r="D19" s="245"/>
      <c r="E19" s="245"/>
      <c r="F19" s="245"/>
      <c r="G19" s="65">
        <v>12</v>
      </c>
      <c r="H19" s="66">
        <f>H20+H21+H22+H23</f>
        <v>-394201</v>
      </c>
      <c r="I19" s="66">
        <f>I20+I21+I22+I23</f>
        <v>2641199</v>
      </c>
    </row>
    <row r="20" spans="1:9" ht="12.75" customHeight="1" x14ac:dyDescent="0.2">
      <c r="A20" s="224" t="s">
        <v>181</v>
      </c>
      <c r="B20" s="224"/>
      <c r="C20" s="224"/>
      <c r="D20" s="224"/>
      <c r="E20" s="224"/>
      <c r="F20" s="224"/>
      <c r="G20" s="63">
        <v>13</v>
      </c>
      <c r="H20" s="64">
        <v>8714964</v>
      </c>
      <c r="I20" s="64">
        <v>6680890</v>
      </c>
    </row>
    <row r="21" spans="1:9" ht="12.75" customHeight="1" x14ac:dyDescent="0.2">
      <c r="A21" s="224" t="s">
        <v>182</v>
      </c>
      <c r="B21" s="224"/>
      <c r="C21" s="224"/>
      <c r="D21" s="224"/>
      <c r="E21" s="224"/>
      <c r="F21" s="224"/>
      <c r="G21" s="63">
        <v>14</v>
      </c>
      <c r="H21" s="64">
        <v>-8262840</v>
      </c>
      <c r="I21" s="64">
        <v>-3335117</v>
      </c>
    </row>
    <row r="22" spans="1:9" ht="12.75" customHeight="1" x14ac:dyDescent="0.2">
      <c r="A22" s="224" t="s">
        <v>183</v>
      </c>
      <c r="B22" s="224"/>
      <c r="C22" s="224"/>
      <c r="D22" s="224"/>
      <c r="E22" s="224"/>
      <c r="F22" s="224"/>
      <c r="G22" s="63">
        <v>15</v>
      </c>
      <c r="H22" s="64">
        <v>-846325</v>
      </c>
      <c r="I22" s="64">
        <v>-704574</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-2717835</v>
      </c>
      <c r="I24" s="66">
        <f>I18+I19</f>
        <v>2727192</v>
      </c>
    </row>
    <row r="25" spans="1:9" ht="12.75" customHeight="1" x14ac:dyDescent="0.2">
      <c r="A25" s="190" t="s">
        <v>186</v>
      </c>
      <c r="B25" s="190"/>
      <c r="C25" s="190"/>
      <c r="D25" s="190"/>
      <c r="E25" s="190"/>
      <c r="F25" s="190"/>
      <c r="G25" s="63">
        <v>18</v>
      </c>
      <c r="H25" s="64">
        <v>-551491</v>
      </c>
      <c r="I25" s="64">
        <v>-1400346</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-3269326</v>
      </c>
      <c r="I27" s="66">
        <f>I24+I25+I26</f>
        <v>1326846</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-27706005</v>
      </c>
      <c r="I36" s="67">
        <v>-19659709</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-63707</v>
      </c>
      <c r="I38" s="67">
        <v>-40000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-27769712</v>
      </c>
      <c r="I41" s="68">
        <f>I36+I37+I38+I39+I40</f>
        <v>-19699709</v>
      </c>
    </row>
    <row r="42" spans="1:9" ht="29.45" customHeight="1" x14ac:dyDescent="0.2">
      <c r="A42" s="242" t="s">
        <v>203</v>
      </c>
      <c r="B42" s="242"/>
      <c r="C42" s="242"/>
      <c r="D42" s="242"/>
      <c r="E42" s="242"/>
      <c r="F42" s="242"/>
      <c r="G42" s="65">
        <v>34</v>
      </c>
      <c r="H42" s="68">
        <f>H35+H41</f>
        <v>-27769712</v>
      </c>
      <c r="I42" s="68">
        <f>I35+I41</f>
        <v>-19699709</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14999996</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5720859</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5720859</v>
      </c>
      <c r="I48" s="68">
        <f>I44+I45+I46+I47</f>
        <v>14999996</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-4057</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-4057</v>
      </c>
      <c r="I54" s="68">
        <f>I49+I50+I51+I52+I53</f>
        <v>0</v>
      </c>
    </row>
    <row r="55" spans="1:9" ht="29.45" customHeight="1" x14ac:dyDescent="0.2">
      <c r="A55" s="242" t="s">
        <v>215</v>
      </c>
      <c r="B55" s="242"/>
      <c r="C55" s="242"/>
      <c r="D55" s="242"/>
      <c r="E55" s="242"/>
      <c r="F55" s="242"/>
      <c r="G55" s="65">
        <v>46</v>
      </c>
      <c r="H55" s="68">
        <f>H48+H54</f>
        <v>5716802</v>
      </c>
      <c r="I55" s="68">
        <f>I48+I54</f>
        <v>14999996</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-25322236</v>
      </c>
      <c r="I57" s="68">
        <f>I27+I42+I55+I56</f>
        <v>-3372867</v>
      </c>
    </row>
    <row r="58" spans="1:9" x14ac:dyDescent="0.2">
      <c r="A58" s="244" t="s">
        <v>218</v>
      </c>
      <c r="B58" s="244"/>
      <c r="C58" s="244"/>
      <c r="D58" s="244"/>
      <c r="E58" s="244"/>
      <c r="F58" s="244"/>
      <c r="G58" s="63">
        <v>49</v>
      </c>
      <c r="H58" s="67">
        <v>32039508</v>
      </c>
      <c r="I58" s="67">
        <v>14351245</v>
      </c>
    </row>
    <row r="59" spans="1:9" ht="31.15" customHeight="1" x14ac:dyDescent="0.2">
      <c r="A59" s="242" t="s">
        <v>219</v>
      </c>
      <c r="B59" s="242"/>
      <c r="C59" s="242"/>
      <c r="D59" s="242"/>
      <c r="E59" s="242"/>
      <c r="F59" s="242"/>
      <c r="G59" s="65">
        <v>50</v>
      </c>
      <c r="H59" s="68">
        <f>H57+H58</f>
        <v>6717272</v>
      </c>
      <c r="I59" s="68">
        <f>I57+I58</f>
        <v>10978378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0" zoomScaleNormal="100" zoomScaleSheetLayoutView="100" workbookViewId="0">
      <selection activeCell="J46" sqref="J4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451</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452</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M38" sqref="M3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45107</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94827819</v>
      </c>
      <c r="I7" s="33">
        <v>28155235</v>
      </c>
      <c r="J7" s="33">
        <v>16281</v>
      </c>
      <c r="K7" s="33">
        <v>0</v>
      </c>
      <c r="L7" s="33">
        <v>0</v>
      </c>
      <c r="M7" s="33">
        <v>0</v>
      </c>
      <c r="N7" s="33">
        <v>13991635</v>
      </c>
      <c r="O7" s="33">
        <v>0</v>
      </c>
      <c r="P7" s="33">
        <v>0</v>
      </c>
      <c r="Q7" s="33">
        <v>0</v>
      </c>
      <c r="R7" s="33">
        <v>0</v>
      </c>
      <c r="S7" s="33">
        <v>0</v>
      </c>
      <c r="T7" s="33">
        <v>0</v>
      </c>
      <c r="U7" s="33">
        <v>-5122775</v>
      </c>
      <c r="V7" s="33">
        <v>0</v>
      </c>
      <c r="W7" s="34">
        <f>H7+I7+J7+K7-L7+M7+N7+O7+P7+Q7+R7+U7+V7+S7+T7</f>
        <v>131868195</v>
      </c>
      <c r="X7" s="33">
        <v>0</v>
      </c>
      <c r="Y7" s="34">
        <f>W7+X7</f>
        <v>131868195</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94827819</v>
      </c>
      <c r="I10" s="34">
        <f t="shared" ref="I10:Y10" si="2">I7+I8+I9</f>
        <v>28155235</v>
      </c>
      <c r="J10" s="34">
        <f t="shared" si="2"/>
        <v>16281</v>
      </c>
      <c r="K10" s="34">
        <f>K7+K8+K9</f>
        <v>0</v>
      </c>
      <c r="L10" s="34">
        <f t="shared" si="2"/>
        <v>0</v>
      </c>
      <c r="M10" s="34">
        <f t="shared" si="2"/>
        <v>0</v>
      </c>
      <c r="N10" s="34">
        <f t="shared" si="2"/>
        <v>13991635</v>
      </c>
      <c r="O10" s="34">
        <f t="shared" si="2"/>
        <v>0</v>
      </c>
      <c r="P10" s="34">
        <f t="shared" si="2"/>
        <v>0</v>
      </c>
      <c r="Q10" s="34">
        <f t="shared" si="2"/>
        <v>0</v>
      </c>
      <c r="R10" s="34">
        <f t="shared" si="2"/>
        <v>0</v>
      </c>
      <c r="S10" s="34">
        <f t="shared" si="2"/>
        <v>0</v>
      </c>
      <c r="T10" s="34">
        <f t="shared" si="2"/>
        <v>0</v>
      </c>
      <c r="U10" s="34">
        <f t="shared" si="2"/>
        <v>-5122775</v>
      </c>
      <c r="V10" s="34">
        <f t="shared" si="2"/>
        <v>0</v>
      </c>
      <c r="W10" s="34">
        <f t="shared" si="2"/>
        <v>131868195</v>
      </c>
      <c r="X10" s="34">
        <f t="shared" si="2"/>
        <v>0</v>
      </c>
      <c r="Y10" s="34">
        <f t="shared" si="2"/>
        <v>131868195</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2436019</v>
      </c>
      <c r="W11" s="34">
        <f t="shared" ref="W11:W29" si="3">H11+I11+J11+K11-L11+M11+N11+O11+P11+Q11+R11+U11+V11+S11+T11</f>
        <v>2436019</v>
      </c>
      <c r="X11" s="33">
        <v>0</v>
      </c>
      <c r="Y11" s="34">
        <f t="shared" ref="Y11:Y29" si="4">W11+X11</f>
        <v>2436019</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94827819</v>
      </c>
      <c r="I30" s="36">
        <f t="shared" ref="I30:Y30" si="5">SUM(I10:I29)</f>
        <v>28155235</v>
      </c>
      <c r="J30" s="36">
        <f t="shared" si="5"/>
        <v>16281</v>
      </c>
      <c r="K30" s="36">
        <f t="shared" si="5"/>
        <v>0</v>
      </c>
      <c r="L30" s="36">
        <f t="shared" si="5"/>
        <v>0</v>
      </c>
      <c r="M30" s="36">
        <f t="shared" si="5"/>
        <v>0</v>
      </c>
      <c r="N30" s="36">
        <f t="shared" si="5"/>
        <v>13991635</v>
      </c>
      <c r="O30" s="36">
        <f t="shared" si="5"/>
        <v>0</v>
      </c>
      <c r="P30" s="36">
        <f t="shared" si="5"/>
        <v>0</v>
      </c>
      <c r="Q30" s="36">
        <f t="shared" si="5"/>
        <v>0</v>
      </c>
      <c r="R30" s="36">
        <f t="shared" si="5"/>
        <v>0</v>
      </c>
      <c r="S30" s="36">
        <f t="shared" si="5"/>
        <v>0</v>
      </c>
      <c r="T30" s="36">
        <f t="shared" si="5"/>
        <v>0</v>
      </c>
      <c r="U30" s="36">
        <f t="shared" si="5"/>
        <v>-5122775</v>
      </c>
      <c r="V30" s="36">
        <f t="shared" si="5"/>
        <v>2436019</v>
      </c>
      <c r="W30" s="36">
        <f t="shared" si="5"/>
        <v>134304214</v>
      </c>
      <c r="X30" s="36">
        <f t="shared" si="5"/>
        <v>0</v>
      </c>
      <c r="Y30" s="36">
        <f t="shared" si="5"/>
        <v>134304214</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2436019</v>
      </c>
      <c r="W33" s="34">
        <f t="shared" si="8"/>
        <v>2436019</v>
      </c>
      <c r="X33" s="34">
        <f t="shared" si="8"/>
        <v>0</v>
      </c>
      <c r="Y33" s="34">
        <f t="shared" si="8"/>
        <v>2436019</v>
      </c>
    </row>
    <row r="34" spans="1:25" ht="30.75" customHeight="1" x14ac:dyDescent="0.2">
      <c r="A34" s="276" t="s">
        <v>427</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94827819</v>
      </c>
      <c r="I36" s="33">
        <v>28155235</v>
      </c>
      <c r="J36" s="33">
        <v>16281</v>
      </c>
      <c r="K36" s="33">
        <v>0</v>
      </c>
      <c r="L36" s="33">
        <v>0</v>
      </c>
      <c r="M36" s="33">
        <v>0</v>
      </c>
      <c r="N36" s="33">
        <v>13991635</v>
      </c>
      <c r="O36" s="33">
        <v>0</v>
      </c>
      <c r="P36" s="33">
        <v>0</v>
      </c>
      <c r="Q36" s="33">
        <v>0</v>
      </c>
      <c r="R36" s="33">
        <v>0</v>
      </c>
      <c r="S36" s="33">
        <v>0</v>
      </c>
      <c r="T36" s="33">
        <v>0</v>
      </c>
      <c r="U36" s="33">
        <v>-5122775</v>
      </c>
      <c r="V36" s="33">
        <v>2436019</v>
      </c>
      <c r="W36" s="37">
        <f>H36+I36+J36+K36-L36+M36+N36+O36+P36+Q36+R36+U36+V36+S36+T36</f>
        <v>134304214</v>
      </c>
      <c r="X36" s="33">
        <v>0</v>
      </c>
      <c r="Y36" s="37">
        <f t="shared" ref="Y36:Y38" si="12">W36+X36</f>
        <v>134304214</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94827819</v>
      </c>
      <c r="I39" s="34">
        <f t="shared" ref="I39:Y39" si="14">I36+I37+I38</f>
        <v>28155235</v>
      </c>
      <c r="J39" s="34">
        <f t="shared" si="14"/>
        <v>16281</v>
      </c>
      <c r="K39" s="34">
        <f t="shared" si="14"/>
        <v>0</v>
      </c>
      <c r="L39" s="34">
        <f t="shared" si="14"/>
        <v>0</v>
      </c>
      <c r="M39" s="34">
        <f t="shared" si="14"/>
        <v>0</v>
      </c>
      <c r="N39" s="34">
        <f t="shared" si="14"/>
        <v>13991635</v>
      </c>
      <c r="O39" s="34">
        <f t="shared" si="14"/>
        <v>0</v>
      </c>
      <c r="P39" s="34">
        <f t="shared" si="14"/>
        <v>0</v>
      </c>
      <c r="Q39" s="34">
        <f t="shared" si="14"/>
        <v>0</v>
      </c>
      <c r="R39" s="34">
        <f t="shared" si="14"/>
        <v>0</v>
      </c>
      <c r="S39" s="34">
        <f t="shared" si="14"/>
        <v>0</v>
      </c>
      <c r="T39" s="34">
        <f t="shared" si="14"/>
        <v>0</v>
      </c>
      <c r="U39" s="34">
        <f t="shared" si="14"/>
        <v>-5122775</v>
      </c>
      <c r="V39" s="34">
        <f t="shared" si="14"/>
        <v>2436019</v>
      </c>
      <c r="W39" s="34">
        <f t="shared" si="14"/>
        <v>134304214</v>
      </c>
      <c r="X39" s="34">
        <f t="shared" si="14"/>
        <v>0</v>
      </c>
      <c r="Y39" s="34">
        <f t="shared" si="14"/>
        <v>134304214</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-9428771</v>
      </c>
      <c r="W40" s="37">
        <f t="shared" ref="W40:W58" si="15">H40+I40+J40+K40-L40+M40+N40+O40+P40+Q40+R40+U40+V40+S40+T40</f>
        <v>-9428771</v>
      </c>
      <c r="X40" s="33">
        <v>0</v>
      </c>
      <c r="Y40" s="37">
        <f t="shared" ref="Y40:Y58" si="16">W40+X40</f>
        <v>-9428771</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-1945393</v>
      </c>
      <c r="I48" s="33">
        <v>0</v>
      </c>
      <c r="J48" s="33">
        <v>0</v>
      </c>
      <c r="K48" s="33">
        <v>0</v>
      </c>
      <c r="L48" s="33">
        <v>0</v>
      </c>
      <c r="M48" s="33">
        <v>0</v>
      </c>
      <c r="N48" s="33">
        <v>1945393</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8863634</v>
      </c>
      <c r="I54" s="33">
        <v>6136362</v>
      </c>
      <c r="J54" s="33">
        <v>0</v>
      </c>
      <c r="K54" s="33">
        <v>0</v>
      </c>
      <c r="L54" s="33">
        <v>0</v>
      </c>
      <c r="M54" s="33">
        <v>0</v>
      </c>
      <c r="N54" s="33">
        <v>0</v>
      </c>
      <c r="O54" s="33">
        <v>0</v>
      </c>
      <c r="P54" s="33">
        <v>0</v>
      </c>
      <c r="Q54" s="33">
        <v>0</v>
      </c>
      <c r="R54" s="33">
        <v>0</v>
      </c>
      <c r="S54" s="33">
        <v>0</v>
      </c>
      <c r="T54" s="33">
        <v>0</v>
      </c>
      <c r="U54" s="33">
        <v>0</v>
      </c>
      <c r="V54" s="33">
        <v>0</v>
      </c>
      <c r="W54" s="37">
        <f t="shared" si="15"/>
        <v>14999996</v>
      </c>
      <c r="X54" s="33">
        <v>0</v>
      </c>
      <c r="Y54" s="37">
        <f t="shared" si="16"/>
        <v>14999996</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2436019</v>
      </c>
      <c r="V57" s="33">
        <v>-2436019</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101746060</v>
      </c>
      <c r="I59" s="36">
        <f t="shared" ref="I59:Y59" si="17">SUM(I39:I58)</f>
        <v>34291597</v>
      </c>
      <c r="J59" s="36">
        <f t="shared" si="17"/>
        <v>16281</v>
      </c>
      <c r="K59" s="36">
        <f t="shared" si="17"/>
        <v>0</v>
      </c>
      <c r="L59" s="36">
        <f t="shared" si="17"/>
        <v>0</v>
      </c>
      <c r="M59" s="36">
        <f t="shared" si="17"/>
        <v>0</v>
      </c>
      <c r="N59" s="36">
        <f t="shared" si="17"/>
        <v>15937028</v>
      </c>
      <c r="O59" s="36">
        <f t="shared" si="17"/>
        <v>0</v>
      </c>
      <c r="P59" s="36">
        <f t="shared" si="17"/>
        <v>0</v>
      </c>
      <c r="Q59" s="36">
        <f t="shared" si="17"/>
        <v>0</v>
      </c>
      <c r="R59" s="36">
        <f t="shared" si="17"/>
        <v>0</v>
      </c>
      <c r="S59" s="36">
        <f t="shared" si="17"/>
        <v>0</v>
      </c>
      <c r="T59" s="36">
        <f t="shared" si="17"/>
        <v>0</v>
      </c>
      <c r="U59" s="36">
        <f t="shared" si="17"/>
        <v>-2686756</v>
      </c>
      <c r="V59" s="36">
        <f t="shared" si="17"/>
        <v>-9428771</v>
      </c>
      <c r="W59" s="36">
        <f t="shared" si="17"/>
        <v>139875439</v>
      </c>
      <c r="X59" s="36">
        <f t="shared" si="17"/>
        <v>0</v>
      </c>
      <c r="Y59" s="36">
        <f t="shared" si="17"/>
        <v>139875439</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-1945393</v>
      </c>
      <c r="I61" s="37">
        <f t="shared" ref="I61:Y61" si="18">SUM(I41:I49)</f>
        <v>0</v>
      </c>
      <c r="J61" s="37">
        <f t="shared" si="18"/>
        <v>0</v>
      </c>
      <c r="K61" s="37">
        <f t="shared" si="18"/>
        <v>0</v>
      </c>
      <c r="L61" s="37">
        <f t="shared" si="18"/>
        <v>0</v>
      </c>
      <c r="M61" s="37">
        <f t="shared" si="18"/>
        <v>0</v>
      </c>
      <c r="N61" s="37">
        <f t="shared" si="18"/>
        <v>1945393</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-1945393</v>
      </c>
      <c r="I62" s="37">
        <f t="shared" ref="I62:Y62" si="20">I40+I61</f>
        <v>0</v>
      </c>
      <c r="J62" s="37">
        <f t="shared" si="20"/>
        <v>0</v>
      </c>
      <c r="K62" s="37">
        <f t="shared" si="20"/>
        <v>0</v>
      </c>
      <c r="L62" s="37">
        <f t="shared" si="20"/>
        <v>0</v>
      </c>
      <c r="M62" s="37">
        <f t="shared" si="20"/>
        <v>0</v>
      </c>
      <c r="N62" s="37">
        <f t="shared" si="20"/>
        <v>1945393</v>
      </c>
      <c r="O62" s="37">
        <f t="shared" si="20"/>
        <v>0</v>
      </c>
      <c r="P62" s="37">
        <f t="shared" si="20"/>
        <v>0</v>
      </c>
      <c r="Q62" s="37">
        <f t="shared" si="20"/>
        <v>0</v>
      </c>
      <c r="R62" s="37">
        <f t="shared" si="20"/>
        <v>0</v>
      </c>
      <c r="S62" s="37">
        <f t="shared" ref="S62:T62" si="21">S40+S61</f>
        <v>0</v>
      </c>
      <c r="T62" s="37">
        <f t="shared" si="21"/>
        <v>0</v>
      </c>
      <c r="U62" s="37">
        <f t="shared" si="20"/>
        <v>0</v>
      </c>
      <c r="V62" s="37">
        <f t="shared" si="20"/>
        <v>-9428771</v>
      </c>
      <c r="W62" s="37">
        <f t="shared" si="20"/>
        <v>-9428771</v>
      </c>
      <c r="X62" s="37">
        <f t="shared" si="20"/>
        <v>0</v>
      </c>
      <c r="Y62" s="37">
        <f t="shared" si="20"/>
        <v>-9428771</v>
      </c>
    </row>
    <row r="63" spans="1:25" ht="29.25" customHeight="1" x14ac:dyDescent="0.2">
      <c r="A63" s="276" t="s">
        <v>434</v>
      </c>
      <c r="B63" s="276"/>
      <c r="C63" s="276"/>
      <c r="D63" s="276"/>
      <c r="E63" s="276"/>
      <c r="F63" s="276"/>
      <c r="G63" s="8">
        <v>54</v>
      </c>
      <c r="H63" s="38">
        <f>SUM(H50:H58)</f>
        <v>8863634</v>
      </c>
      <c r="I63" s="38">
        <f t="shared" ref="I63:Y63" si="22">SUM(I50:I58)</f>
        <v>6136362</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2436019</v>
      </c>
      <c r="V63" s="38">
        <f t="shared" si="22"/>
        <v>-2436019</v>
      </c>
      <c r="W63" s="38">
        <f t="shared" si="22"/>
        <v>14999996</v>
      </c>
      <c r="X63" s="38">
        <f t="shared" si="22"/>
        <v>0</v>
      </c>
      <c r="Y63" s="38">
        <f t="shared" si="22"/>
        <v>14999996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2023-07-25T11:41:08Z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