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6-23/TFI/"/>
    </mc:Choice>
  </mc:AlternateContent>
  <xr:revisionPtr revIDLastSave="275" documentId="8_{D64267E5-D5A7-42BC-9890-912C53F257B9}" xr6:coauthVersionLast="47" xr6:coauthVersionMax="47" xr10:uidLastSave="{FA2830ED-EC19-4191-89A2-9C0BCF20D903}"/>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<sst xmlns="http://schemas.openxmlformats.org/spreadsheetml/2006/main" count="533" uniqueCount="467">
  <si>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</si>
  <si>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</si>
  <si>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</si>
  <si>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</si>
  <si>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</si>
  <si>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</si>
  <si>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</si>
  <si>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</si>
  <si>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</si>
  <si>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</si>
  <si>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</si>
  <si>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</si>
  <si>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</si>
  <si>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</si>
  <si>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</si>
  <si>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</si>
  <si>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</si>
  <si>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</si>
  <si>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</si>
  <si>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</si>
  <si>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</si>
  <si>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</si>
  <si>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</si>
  <si>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</si>
  <si>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</si>
  <si>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</si>
  <si>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</si>
  <si>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</si>
  <si>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</si>
  <si>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</si>
  <si>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</si>
  <si>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</si>
  <si>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</si>
  <si>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</si>
  <si>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</si>
  <si>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</si>
  <si>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</si>
  <si>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</si>
  <si>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</si>
  <si>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</si>
  <si>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</si>
  <si>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</si>
  <si>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</si>
  <si>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</si>
  <si>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</si>
  <si>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</si>
  <si>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</si>
  <si>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</si>
  <si>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</si>
  <si>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</si>
  <si>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</si>
  <si>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</si>
  <si>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</si>
  <si>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</si>
  <si>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</si>
  <si>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</si>
  <si>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</si>
  <si>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</si>
  <si>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</si>
  <si>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</si>
  <si>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</si>
  <si>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</si>
  <si>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</si>
  <si>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</si>
  <si>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</si>
  <si>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</si>
  <si>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</si>
  <si>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</si>
  <si>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</si>
  <si>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</si>
  <si>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</si>
  <si>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</si>
  <si>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</si>
  <si>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</si>
  <si>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</si>
  <si>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</si>
  <si>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</si>
  <si>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</si>
  <si>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</si>
  <si>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</si>
  <si>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</si>
  <si>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</si>
  <si>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</si>
  <si>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</si>
  <si>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</si>
  <si>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</si>
  <si>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</si>
  <si>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</si>
  <si>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</si>
  <si>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</si>
  <si>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</si>
  <si>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</si>
  <si>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</si>
  <si>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</si>
  <si>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</si>
  <si>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</si>
  <si>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</si>
  <si>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</si>
  <si>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</si>
  <si>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</si>
  <si>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</si>
  <si>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</si>
  <si>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</si>
  <si>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</si>
  <si>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</si>
  <si>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</si>
  <si>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</si>
  <si>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</si>
  <si>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</si>
  <si>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</si>
  <si>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</si>
  <si>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</si>
  <si>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</si>
  <si>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</si>
  <si>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</si>
  <si>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</si>
  <si>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</si>
  <si>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</si>
  <si>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</si>
  <si>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</si>
  <si>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</si>
  <si>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</si>
  <si>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</si>
  <si>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</si>
  <si>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</si>
  <si>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</si>
  <si>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</si>
  <si>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</si>
  <si>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</si>
  <si>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</si>
  <si>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</si>
  <si>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</si>
  <si>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</si>
  <si>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</si>
  <si>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</si>
  <si>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</si>
  <si>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</si>
  <si>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</si>
  <si>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</si>
  <si>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</si>
  <si>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</si>
  <si>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</si>
  <si>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</si>
  <si>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</si>
  <si>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</si>
  <si>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</si>
  <si>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</si>
  <si>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</si>
  <si>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</si>
  <si>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</si>
  <si>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</si>
  <si>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</si>
  <si>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</si>
  <si>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</si>
  <si>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</si>
  <si>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</si>
  <si>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</si>
  <si>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</si>
  <si>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</si>
  <si>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</si>
  <si>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</si>
  <si>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</si>
  <si>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</si>
  <si>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</si>
  <si>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</si>
  <si>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</si>
  <si>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</si>
  <si>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</si>
  <si>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</si>
  <si>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</si>
  <si>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</si>
  <si>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</si>
  <si>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</si>
  <si>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</si>
  <si>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</si>
  <si>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</si>
  <si>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</si>
  <si>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</si>
  <si>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</si>
  <si>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</si>
  <si>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</si>
  <si>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</si>
  <si>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</si>
  <si>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</si>
  <si>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</si>
  <si>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</si>
  <si>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</si>
  <si>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</si>
  <si>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</si>
  <si>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</si>
  <si>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</si>
  <si>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</si>
  <si>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</si>
  <si>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</si>
  <si>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</si>
  <si>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</si>
  <si>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</si>
  <si>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</si>
  <si>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</si>
  <si>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</si>
  <si>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</si>
  <si>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</si>
  <si>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</si>
  <si>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</si>
  <si>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</si>
  <si>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</si>
  <si>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</si>
  <si>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</si>
  <si>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</si>
  <si>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</si>
  <si>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</si>
  <si>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</si>
  <si>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</si>
  <si>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</si>
  <si>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</si>
  <si>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</si>
  <si>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</si>
  <si>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</si>
  <si>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</si>
  <si>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</si>
  <si>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</si>
  <si>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</si>
  <si>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</si>
  <si>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</si>
  <si>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</si>
  <si>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</si>
  <si>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</si>
  <si>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</si>
  <si>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</si>
  <si>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</si>
  <si>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</si>
  <si>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</si>
  <si>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</si>
  <si>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</si>
  <si>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</si>
  <si>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</si>
  <si>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</si>
  <si>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</si>
  <si>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</si>
  <si>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</si>
  <si>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</si>
  <si>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</si>
  <si>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</si>
  <si>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</si>
  <si>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</si>
  <si>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</si>
  <si>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</si>
  <si>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</si>
  <si>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</si>
  <si>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</si>
  <si>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</si>
  <si>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</si>
  <si>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</si>
  <si>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</si>
  <si>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</si>
  <si>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</si>
  <si>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</si>
  <si>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</si>
  <si>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</si>
  <si>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</si>
  <si>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</si>
  <si>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</si>
  <si>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</si>
  <si>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</si>
  <si>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</si>
  <si>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</si>
  <si>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</si>
  <si>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</si>
  <si>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</si>
  <si>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</si>
  <si>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</si>
  <si>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</si>
  <si>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</si>
  <si>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</si>
  <si>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</si>
  <si>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</si>
  <si>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</si>
  <si>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</si>
  <si>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</si>
  <si>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</si>
  <si>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</si>
  <si>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</si>
  <si>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</si>
  <si>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</si>
  <si>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</si>
  <si>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</si>
  <si>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</si>
  <si>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</si>
  <si>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</si>
  <si>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</si>
  <si>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</si>
  <si>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</si>
  <si>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</si>
  <si>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</si>
  <si>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</si>
  <si>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</si>
  <si>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</si>
  <si>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</si>
  <si>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</si>
  <si>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</si>
  <si>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</si>
  <si>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</si>
  <si>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</si>
  <si>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</si>
  <si>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</si>
  <si>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</si>
  <si>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</si>
  <si>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</si>
  <si>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</si>
  <si>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</si>
  <si>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</si>
  <si>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</si>
  <si>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</si>
  <si>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</si>
  <si>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</si>
  <si>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</si>
  <si>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</si>
  <si>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</si>
  <si>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</si>
  <si>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</si>
  <si>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</si>
  <si>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</si>
  <si>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</si>
  <si>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</si>
  <si>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</si>
  <si>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</si>
  <si>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</si>
  <si>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</si>
  <si>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</si>
  <si>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</si>
  <si>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</si>
  <si>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</si>
  <si>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</si>
  <si>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</si>
  <si>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</si>
  <si>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</si>
  <si>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</si>
  <si>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</si>
  <si>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</si>
  <si>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</si>
  <si>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</si>
  <si>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</si>
  <si>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</si>
  <si>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</si>
  <si>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</si>
  <si>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</si>
  <si>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</si>
  <si>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</si>
  <si>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</si>
  <si>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</si>
  <si>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</si>
  <si>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</si>
  <si>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</si>
  <si>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</si>
  <si>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</si>
  <si>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</si>
  <si>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</si>
  <si>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</si>
  <si>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</si>
  <si>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</si>
  <si>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</si>
  <si>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</si>
  <si>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</si>
  <si>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</si>
  <si>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</si>
  <si>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</si>
  <si>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</si>
  <si>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</si>
  <si>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</si>
  <si>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</si>
  <si>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</si>
  <si>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</si>
  <si>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</si>
  <si>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</si>
  <si>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</si>
  <si>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</si>
  <si>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</si>
  <si>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</si>
  <si>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</si>
  <si>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</si>
  <si>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</si>
  <si>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</si>
  <si>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</si>
  <si>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</si>
  <si>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</si>
  <si>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</si>
  <si>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</si>
  <si>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</si>
  <si>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</si>
  <si>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</si>
  <si>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</si>
  <si>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</si>
  <si>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</si>
  <si>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</si>
  <si>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</si>
  <si>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</si>
  <si>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</si>
  <si>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</si>
  <si>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</si>
  <si>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</si>
  <si>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</si>
  <si>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</si>
  <si>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</si>
  <si>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</si>
  <si>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</si>
  <si>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</si>
  <si>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</si>
  <si>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</si>
  <si>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</si>
  <si>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</si>
  <si>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</si>
  <si>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</si>
  <si>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</si>
  <si>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</si>
  <si>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</si>
  <si>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</si>
  <si>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</si>
  <si>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</si>
  <si>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</si>
  <si>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</si>
  <si>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</si>
  <si>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</si>
  <si>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</si>
  <si>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</si>
  <si>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</si>
  <si>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</si>
  <si>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</si>
  <si>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</si>
  <si>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</si>
  <si>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</si>
  <si>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</si>
  <si>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</si>
  <si>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</si>
  <si>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</si>
  <si>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</si>
  <si>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</si>
  <si>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</si>
  <si>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</si>
  <si>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</si>
  <si>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</si>
  <si>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</si>
  <si>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</si>
  <si>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</si>
  <si>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</si>
  <si>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</si>
  <si>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</si>
  <si>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</si>
  <si>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30.06.2023 </t>
  </si>
  <si>
    <t>u razdoblju 01.01.2023 do 30.06.2023</t>
  </si>
  <si>
    <t>Obveznik: Span d.d._____________________________________________________________</t>
  </si>
  <si>
    <t>Obveznik: Span d.d.________________________________________________________________________</t>
  </si>
  <si>
    <t>u razdoblju 01.01.2023. do 30.06.2023.</t>
  </si>
  <si>
    <t>00313017</t>
  </si>
  <si>
    <t>080192242</t>
  </si>
  <si>
    <t>19680551758</t>
  </si>
  <si>
    <t>90298</t>
  </si>
  <si>
    <t xml:space="preserve">747800L0D5F39CX8NA43 </t>
  </si>
  <si>
    <t>HR</t>
  </si>
  <si>
    <t>Span d.d.</t>
  </si>
  <si>
    <t>Zagreb</t>
  </si>
  <si>
    <t>Koturaška cesta 47</t>
  </si>
  <si>
    <t>info@span.eu</t>
  </si>
  <si>
    <t>www.span.eu</t>
  </si>
  <si>
    <t>Ana Vukšić</t>
  </si>
  <si>
    <t>ana.vuksic@span.eu</t>
  </si>
  <si>
    <t>Obveznik: Span d.d.____________________________________________________________________</t>
  </si>
  <si>
    <t xml:space="preserve">BILJEŠKE UZ FINANCIJSKE IZVJEŠTAJE - TFI
(koji se sastavljaju za tromjesečna razdoblja)
Naziv izdavatelja: Span d.d.
Sjedište: Koturaška cesta 47, Zagreb, Hrvatska
OIB: 19680551758
MBS: 080192242
Izvještajno razdoblje: 01.01.2023. do 30.06.2023.
Bilješke uz financijske izvještaje za tromjesečna razdoblja priložene su u Nerevidiranim rezultatima poslovanja Span Grupe i društva Span d.d. za prvih šest mjeseci 2023. godine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3.451 tisuća eura (od toga za povezana društva 1.487 tisuća eura), zadužnice u iznosu 28.045 tisuća eura (od toga za povezana društva 1.530 tisuća eura) te mjenice u iznosu 5.054 tisuća eura (od toga za povezana društva 400 tisuća eura).
Prosječan broj zaposlenih Span Grupe u razdoblju od 1.1.2023. do 30.06.2023. godine bio je 810. Prosječan broj zaposlenih društva Span d.d. u razdoblju od 1.1.2023. do 30.06.2023. godine bio je 611.
U promatranom razdoblju društvo Span d.d. kapitaliziralo je trošak rada koji se odnosi na nastavak razvoja interno generirane nematerijalne imovine. Ukupan iznos troška zaposlenih tijekom razdoblja iznosi 11.471 tisuća eura od čega iznos od 11.292 tisuća eura  direktno tereti troškove razdoblja, dok je 179 tisuća eura kapitalizirano. Kapitalizirani trošak raščlanjen je na neto plaće (108 tisuća eura), poreze i doprinose iz plaća (53 tisuća eura) te doprinose na plaće (18 tisuća eura). U promatranom razdoblju Span Grupa kapitalizirala je trošak rada koji se odnosi na nastavak razvoja interno generirane nematerijalne imovine. Ukupan iznos troška zaposlenih tijekom razdoblja iznosi 12.150 tisuća eura od čega iznos od 11.958 tisuća eura direktno tereti troškove razdoblja, dok je 192 tisuće eura kapitalizirano. Kapitalizirani trošak raščlanjen je na neto plaće (117 tisuća eura), poreze i doprinose iz plaća (57 tisuća eura) te doprinose na plaće (18 tisuća eura).
Odgođena porezna imovina Span Grupe na dan 31.12.2022. iznosi 1.661 tisuću eura, a društva Span d.d. 1.341 tisuću eura. U Span Grupi je u izvještajnom razdoblju smanjena odgođena porezna imovina za 294 tisuće eura, a u društvu Span d.d. odgođena porezna imovina smanjena je za 316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</si>
</sst>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54" sqref="C54:E5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452</v>
      </c>
      <c r="D11" s="168"/>
      <c r="E11" s="108"/>
      <c r="F11" s="132" t="s">
        <v>331</v>
      </c>
      <c r="G11" s="171"/>
      <c r="H11" s="148" t="s">
        <v>457</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453</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454</v>
      </c>
      <c r="D15" s="168"/>
      <c r="E15" s="172"/>
      <c r="F15" s="163"/>
      <c r="G15" s="109" t="s">
        <v>332</v>
      </c>
      <c r="H15" s="148" t="s">
        <v>456</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455</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458</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459</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460</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461</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462</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613</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463</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464</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3"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447</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449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18830038</v>
      </c>
      <c r="I9" s="82">
        <f>I10+I17+I27+I38+I43</f>
        <v>30527552</v>
      </c>
    </row>
    <row r="10" spans="1:9" ht="12.75" customHeight="1" x14ac:dyDescent="0.2">
      <c r="A10" s="194" t="s">
        <v>5</v>
      </c>
      <c r="B10" s="194"/>
      <c r="C10" s="194"/>
      <c r="D10" s="194"/>
      <c r="E10" s="194"/>
      <c r="F10" s="194"/>
      <c r="G10" s="12">
        <v>3</v>
      </c>
      <c r="H10" s="82">
        <f>H11+H12+H13+H14+H15+H16</f>
        <v>3755136</v>
      </c>
      <c r="I10" s="82">
        <f>I11+I12+I13+I14+I15+I16</f>
        <v>4578677</v>
      </c>
    </row>
    <row r="11" spans="1:9" ht="12.75" customHeight="1" x14ac:dyDescent="0.2">
      <c r="A11" s="190" t="s">
        <v>6</v>
      </c>
      <c r="B11" s="190"/>
      <c r="C11" s="190"/>
      <c r="D11" s="190"/>
      <c r="E11" s="190"/>
      <c r="F11" s="190"/>
      <c r="G11" s="11">
        <v>4</v>
      </c>
      <c r="H11" s="18">
        <v>1101886</v>
      </c>
      <c r="I11" s="18">
        <v>918702</v>
      </c>
    </row>
    <row r="12" spans="1:9" ht="22.9" customHeight="1" x14ac:dyDescent="0.2">
      <c r="A12" s="190" t="s">
        <v>7</v>
      </c>
      <c r="B12" s="190"/>
      <c r="C12" s="190"/>
      <c r="D12" s="190"/>
      <c r="E12" s="190"/>
      <c r="F12" s="190"/>
      <c r="G12" s="11">
        <v>5</v>
      </c>
      <c r="H12" s="18">
        <v>332565</v>
      </c>
      <c r="I12" s="18">
        <v>669926</v>
      </c>
    </row>
    <row r="13" spans="1:9" ht="12.75" customHeight="1" x14ac:dyDescent="0.2">
      <c r="A13" s="190" t="s">
        <v>8</v>
      </c>
      <c r="B13" s="190"/>
      <c r="C13" s="190"/>
      <c r="D13" s="190"/>
      <c r="E13" s="190"/>
      <c r="F13" s="190"/>
      <c r="G13" s="11">
        <v>6</v>
      </c>
      <c r="H13" s="18">
        <v>2320685</v>
      </c>
      <c r="I13" s="18">
        <v>2320685</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669364</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7031193</v>
      </c>
      <c r="I17" s="82">
        <f>I18+I19+I20+I21+I22+I23+I24+I25+I26</f>
        <v>6863988</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3593926</v>
      </c>
      <c r="I19" s="18">
        <v>3283295</v>
      </c>
    </row>
    <row r="20" spans="1:9" ht="12.75" customHeight="1" x14ac:dyDescent="0.2">
      <c r="A20" s="190" t="s">
        <v>15</v>
      </c>
      <c r="B20" s="190"/>
      <c r="C20" s="190"/>
      <c r="D20" s="190"/>
      <c r="E20" s="190"/>
      <c r="F20" s="190"/>
      <c r="G20" s="11">
        <v>13</v>
      </c>
      <c r="H20" s="18">
        <v>726645</v>
      </c>
      <c r="I20" s="18">
        <v>717358</v>
      </c>
    </row>
    <row r="21" spans="1:9" ht="12.75" customHeight="1" x14ac:dyDescent="0.2">
      <c r="A21" s="190" t="s">
        <v>16</v>
      </c>
      <c r="B21" s="190"/>
      <c r="C21" s="190"/>
      <c r="D21" s="190"/>
      <c r="E21" s="190"/>
      <c r="F21" s="190"/>
      <c r="G21" s="11">
        <v>14</v>
      </c>
      <c r="H21" s="18">
        <v>978632</v>
      </c>
      <c r="I21" s="18">
        <v>1131345</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6702334</v>
      </c>
      <c r="I27" s="82">
        <f>SUM(I28:I37)</f>
        <v>18059479</v>
      </c>
    </row>
    <row r="28" spans="1:9" ht="12.75" customHeight="1" x14ac:dyDescent="0.2">
      <c r="A28" s="190" t="s">
        <v>23</v>
      </c>
      <c r="B28" s="190"/>
      <c r="C28" s="190"/>
      <c r="D28" s="190"/>
      <c r="E28" s="190"/>
      <c r="F28" s="190"/>
      <c r="G28" s="11">
        <v>21</v>
      </c>
      <c r="H28" s="18">
        <v>6251136</v>
      </c>
      <c r="I28" s="18">
        <v>17678593</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130192</v>
      </c>
      <c r="I30" s="18">
        <v>59953</v>
      </c>
    </row>
    <row r="31" spans="1:9" ht="24" customHeight="1" x14ac:dyDescent="0.2">
      <c r="A31" s="190" t="s">
        <v>26</v>
      </c>
      <c r="B31" s="190"/>
      <c r="C31" s="190"/>
      <c r="D31" s="190"/>
      <c r="E31" s="190"/>
      <c r="F31" s="190"/>
      <c r="G31" s="11">
        <v>24</v>
      </c>
      <c r="H31" s="18">
        <v>266375</v>
      </c>
      <c r="I31" s="18">
        <v>266375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32582</v>
      </c>
      <c r="I35" s="18">
        <v>32582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22049</v>
      </c>
      <c r="I37" s="18">
        <v>21976</v>
      </c>
    </row>
    <row r="38" spans="1:9" ht="12.75" customHeight="1" x14ac:dyDescent="0.2">
      <c r="A38" s="194" t="s">
        <v>33</v>
      </c>
      <c r="B38" s="194"/>
      <c r="C38" s="194"/>
      <c r="D38" s="194"/>
      <c r="E38" s="194"/>
      <c r="F38" s="194"/>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1340866</v>
      </c>
      <c r="I43" s="18">
        <v>1024899</v>
      </c>
    </row>
    <row r="44" spans="1:9" ht="12.75" customHeight="1" x14ac:dyDescent="0.2">
      <c r="A44" s="192" t="s">
        <v>303</v>
      </c>
      <c r="B44" s="192"/>
      <c r="C44" s="192"/>
      <c r="D44" s="192"/>
      <c r="E44" s="192"/>
      <c r="F44" s="192"/>
      <c r="G44" s="12">
        <v>37</v>
      </c>
      <c r="H44" s="82">
        <f>H45+H53+H60+H70</f>
        <v>25541092</v>
      </c>
      <c r="I44" s="82">
        <f>I45+I53+I60+I70</f>
        <v>22156190</v>
      </c>
    </row>
    <row r="45" spans="1:9" ht="12.75" customHeight="1" x14ac:dyDescent="0.2">
      <c r="A45" s="194" t="s">
        <v>39</v>
      </c>
      <c r="B45" s="194"/>
      <c r="C45" s="194"/>
      <c r="D45" s="194"/>
      <c r="E45" s="194"/>
      <c r="F45" s="194"/>
      <c r="G45" s="12">
        <v>38</v>
      </c>
      <c r="H45" s="82">
        <f>SUM(H46:H52)</f>
        <v>485465</v>
      </c>
      <c r="I45" s="82">
        <f>SUM(I46:I52)</f>
        <v>111806</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485465</v>
      </c>
      <c r="I49" s="18">
        <v>111806</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10772521</v>
      </c>
      <c r="I53" s="82">
        <f>SUM(I54:I59)</f>
        <v>14555152</v>
      </c>
    </row>
    <row r="54" spans="1:9" ht="12.75" customHeight="1" x14ac:dyDescent="0.2">
      <c r="A54" s="190" t="s">
        <v>48</v>
      </c>
      <c r="B54" s="190"/>
      <c r="C54" s="190"/>
      <c r="D54" s="190"/>
      <c r="E54" s="190"/>
      <c r="F54" s="190"/>
      <c r="G54" s="11">
        <v>47</v>
      </c>
      <c r="H54" s="18">
        <v>414589</v>
      </c>
      <c r="I54" s="18">
        <v>2271465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10094186</v>
      </c>
      <c r="I56" s="18">
        <v>11871731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95157</v>
      </c>
      <c r="I58" s="18">
        <v>112805</v>
      </c>
    </row>
    <row r="59" spans="1:9" ht="12.75" customHeight="1" x14ac:dyDescent="0.2">
      <c r="A59" s="190" t="s">
        <v>53</v>
      </c>
      <c r="B59" s="190"/>
      <c r="C59" s="190"/>
      <c r="D59" s="190"/>
      <c r="E59" s="190"/>
      <c r="F59" s="190"/>
      <c r="G59" s="11">
        <v>52</v>
      </c>
      <c r="H59" s="18">
        <v>168589</v>
      </c>
      <c r="I59" s="18">
        <v>299151</v>
      </c>
    </row>
    <row r="60" spans="1:9" ht="12.75" customHeight="1" x14ac:dyDescent="0.2">
      <c r="A60" s="194" t="s">
        <v>54</v>
      </c>
      <c r="B60" s="194"/>
      <c r="C60" s="194"/>
      <c r="D60" s="194"/>
      <c r="E60" s="194"/>
      <c r="F60" s="194"/>
      <c r="G60" s="12">
        <v>53</v>
      </c>
      <c r="H60" s="82">
        <f>SUM(H61:H69)</f>
        <v>70800</v>
      </c>
      <c r="I60" s="82">
        <f>SUM(I61:I69)</f>
        <v>2111587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70800</v>
      </c>
      <c r="I63" s="18">
        <v>105919</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2005668</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14212306</v>
      </c>
      <c r="I70" s="18">
        <v>5377645</v>
      </c>
    </row>
    <row r="71" spans="1:9" ht="12.75" customHeight="1" x14ac:dyDescent="0.2">
      <c r="A71" s="191" t="s">
        <v>58</v>
      </c>
      <c r="B71" s="191"/>
      <c r="C71" s="191"/>
      <c r="D71" s="191"/>
      <c r="E71" s="191"/>
      <c r="F71" s="191"/>
      <c r="G71" s="11">
        <v>64</v>
      </c>
      <c r="H71" s="18">
        <v>2096183</v>
      </c>
      <c r="I71" s="18">
        <v>2756858</v>
      </c>
    </row>
    <row r="72" spans="1:9" ht="12.75" customHeight="1" x14ac:dyDescent="0.2">
      <c r="A72" s="192" t="s">
        <v>304</v>
      </c>
      <c r="B72" s="192"/>
      <c r="C72" s="192"/>
      <c r="D72" s="192"/>
      <c r="E72" s="192"/>
      <c r="F72" s="192"/>
      <c r="G72" s="12">
        <v>65</v>
      </c>
      <c r="H72" s="82">
        <f>H8+H9+H44+H71</f>
        <v>46467313</v>
      </c>
      <c r="I72" s="82">
        <f>I8+I9+I44+I71</f>
        <v>55440600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29347351</v>
      </c>
      <c r="I75" s="83">
        <f>I76+I77+I78+I84+I85+I91+I94+I97</f>
        <v>27863230</v>
      </c>
    </row>
    <row r="76" spans="1:9" ht="12.75" customHeight="1" x14ac:dyDescent="0.2">
      <c r="A76" s="190" t="s">
        <v>61</v>
      </c>
      <c r="B76" s="190"/>
      <c r="C76" s="190"/>
      <c r="D76" s="190"/>
      <c r="E76" s="190"/>
      <c r="F76" s="190"/>
      <c r="G76" s="11">
        <v>68</v>
      </c>
      <c r="H76" s="18">
        <v>2601367</v>
      </c>
      <c r="I76" s="18">
        <v>2601367</v>
      </c>
    </row>
    <row r="77" spans="1:9" ht="12.75" customHeight="1" x14ac:dyDescent="0.2">
      <c r="A77" s="190" t="s">
        <v>62</v>
      </c>
      <c r="B77" s="190"/>
      <c r="C77" s="190"/>
      <c r="D77" s="190"/>
      <c r="E77" s="190"/>
      <c r="F77" s="190"/>
      <c r="G77" s="11">
        <v>69</v>
      </c>
      <c r="H77" s="18">
        <v>10914512</v>
      </c>
      <c r="I77" s="18">
        <v>11087801</v>
      </c>
    </row>
    <row r="78" spans="1:9" ht="12.75" customHeight="1" x14ac:dyDescent="0.2">
      <c r="A78" s="194" t="s">
        <v>63</v>
      </c>
      <c r="B78" s="194"/>
      <c r="C78" s="194"/>
      <c r="D78" s="194"/>
      <c r="E78" s="194"/>
      <c r="F78" s="194"/>
      <c r="G78" s="12">
        <v>70</v>
      </c>
      <c r="H78" s="83">
        <f>SUM(H79:H83)</f>
        <v>1168910</v>
      </c>
      <c r="I78" s="83">
        <f>SUM(I79:I83)</f>
        <v>1168910</v>
      </c>
    </row>
    <row r="79" spans="1:9" ht="12.75" customHeight="1" x14ac:dyDescent="0.2">
      <c r="A79" s="190" t="s">
        <v>64</v>
      </c>
      <c r="B79" s="190"/>
      <c r="C79" s="190"/>
      <c r="D79" s="190"/>
      <c r="E79" s="190"/>
      <c r="F79" s="190"/>
      <c r="G79" s="11">
        <v>71</v>
      </c>
      <c r="H79" s="18">
        <v>1168910</v>
      </c>
      <c r="I79" s="18">
        <v>1168910</v>
      </c>
    </row>
    <row r="80" spans="1:9" ht="12.75" customHeight="1" x14ac:dyDescent="0.2">
      <c r="A80" s="190" t="s">
        <v>65</v>
      </c>
      <c r="B80" s="190"/>
      <c r="C80" s="190"/>
      <c r="D80" s="190"/>
      <c r="E80" s="190"/>
      <c r="F80" s="190"/>
      <c r="G80" s="11">
        <v>72</v>
      </c>
      <c r="H80" s="18">
        <v>103683</v>
      </c>
      <c r="I80" s="18">
        <v>466249</v>
      </c>
    </row>
    <row r="81" spans="1:9" ht="12.75" customHeight="1" x14ac:dyDescent="0.2">
      <c r="A81" s="190" t="s">
        <v>66</v>
      </c>
      <c r="B81" s="190"/>
      <c r="C81" s="190"/>
      <c r="D81" s="190"/>
      <c r="E81" s="190"/>
      <c r="F81" s="190"/>
      <c r="G81" s="11">
        <v>73</v>
      </c>
      <c r="H81" s="18">
        <v>-103683</v>
      </c>
      <c r="I81" s="18">
        <v>-466249</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1997109</v>
      </c>
      <c r="I84" s="43">
        <v>1997109</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7098471</v>
      </c>
      <c r="I91" s="82">
        <f>I92-I93</f>
        <v>9718637</v>
      </c>
    </row>
    <row r="92" spans="1:9" ht="12.75" customHeight="1" x14ac:dyDescent="0.2">
      <c r="A92" s="190" t="s">
        <v>72</v>
      </c>
      <c r="B92" s="190"/>
      <c r="C92" s="190"/>
      <c r="D92" s="190"/>
      <c r="E92" s="190"/>
      <c r="F92" s="190"/>
      <c r="G92" s="11">
        <v>84</v>
      </c>
      <c r="H92" s="18">
        <v>7098471</v>
      </c>
      <c r="I92" s="18">
        <v>9718637</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5566982</v>
      </c>
      <c r="I94" s="82">
        <f>I95-I96</f>
        <v>1289406</v>
      </c>
    </row>
    <row r="95" spans="1:9" ht="12.75" customHeight="1" x14ac:dyDescent="0.2">
      <c r="A95" s="190" t="s">
        <v>74</v>
      </c>
      <c r="B95" s="190"/>
      <c r="C95" s="190"/>
      <c r="D95" s="190"/>
      <c r="E95" s="190"/>
      <c r="F95" s="190"/>
      <c r="G95" s="11">
        <v>87</v>
      </c>
      <c r="H95" s="18">
        <v>5566982</v>
      </c>
      <c r="I95" s="18">
        <v>1289406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2319438</v>
      </c>
      <c r="I105" s="82">
        <f>SUM(I106:I116)</f>
        <v>4176401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433333</v>
      </c>
      <c r="I111" s="18">
        <v>233333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1447715</v>
      </c>
      <c r="I115" s="18">
        <v>3504678</v>
      </c>
    </row>
    <row r="116" spans="1:9" ht="12.75" customHeight="1" x14ac:dyDescent="0.2">
      <c r="A116" s="190" t="s">
        <v>93</v>
      </c>
      <c r="B116" s="190"/>
      <c r="C116" s="190"/>
      <c r="D116" s="190"/>
      <c r="E116" s="190"/>
      <c r="F116" s="190"/>
      <c r="G116" s="11">
        <v>108</v>
      </c>
      <c r="H116" s="18">
        <v>438390</v>
      </c>
      <c r="I116" s="18">
        <v>438390</v>
      </c>
    </row>
    <row r="117" spans="1:9" ht="12.75" customHeight="1" x14ac:dyDescent="0.2">
      <c r="A117" s="192" t="s">
        <v>355</v>
      </c>
      <c r="B117" s="192"/>
      <c r="C117" s="192"/>
      <c r="D117" s="192"/>
      <c r="E117" s="192"/>
      <c r="F117" s="192"/>
      <c r="G117" s="12">
        <v>109</v>
      </c>
      <c r="H117" s="82">
        <f>SUM(H118:H131)</f>
        <v>11202459</v>
      </c>
      <c r="I117" s="82">
        <f>SUM(I118:I131)</f>
        <v>20709899</v>
      </c>
    </row>
    <row r="118" spans="1:9" ht="12.75" customHeight="1" x14ac:dyDescent="0.2">
      <c r="A118" s="190" t="s">
        <v>83</v>
      </c>
      <c r="B118" s="190"/>
      <c r="C118" s="190"/>
      <c r="D118" s="190"/>
      <c r="E118" s="190"/>
      <c r="F118" s="190"/>
      <c r="G118" s="11">
        <v>110</v>
      </c>
      <c r="H118" s="18">
        <v>142611</v>
      </c>
      <c r="I118" s="18">
        <v>454512</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503408</v>
      </c>
      <c r="I123" s="18">
        <v>399975</v>
      </c>
    </row>
    <row r="124" spans="1:9" ht="12.75" customHeight="1" x14ac:dyDescent="0.2">
      <c r="A124" s="190" t="s">
        <v>89</v>
      </c>
      <c r="B124" s="190"/>
      <c r="C124" s="190"/>
      <c r="D124" s="190"/>
      <c r="E124" s="190"/>
      <c r="F124" s="190"/>
      <c r="G124" s="11">
        <v>116</v>
      </c>
      <c r="H124" s="18">
        <v>388989</v>
      </c>
      <c r="I124" s="18">
        <v>255559</v>
      </c>
    </row>
    <row r="125" spans="1:9" ht="12.75" customHeight="1" x14ac:dyDescent="0.2">
      <c r="A125" s="190" t="s">
        <v>90</v>
      </c>
      <c r="B125" s="190"/>
      <c r="C125" s="190"/>
      <c r="D125" s="190"/>
      <c r="E125" s="190"/>
      <c r="F125" s="190"/>
      <c r="G125" s="11">
        <v>117</v>
      </c>
      <c r="H125" s="18">
        <v>5355858</v>
      </c>
      <c r="I125" s="18">
        <v>12320037</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1093656</v>
      </c>
      <c r="I127" s="18">
        <v>1187077</v>
      </c>
    </row>
    <row r="128" spans="1:9" x14ac:dyDescent="0.2">
      <c r="A128" s="190" t="s">
        <v>95</v>
      </c>
      <c r="B128" s="190"/>
      <c r="C128" s="190"/>
      <c r="D128" s="190"/>
      <c r="E128" s="190"/>
      <c r="F128" s="190"/>
      <c r="G128" s="11">
        <v>120</v>
      </c>
      <c r="H128" s="18">
        <v>799535</v>
      </c>
      <c r="I128" s="18">
        <v>2185692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2918402</v>
      </c>
      <c r="I131" s="18">
        <v>3907047</v>
      </c>
    </row>
    <row r="132" spans="1:9" ht="22.15" customHeight="1" x14ac:dyDescent="0.2">
      <c r="A132" s="191" t="s">
        <v>99</v>
      </c>
      <c r="B132" s="191"/>
      <c r="C132" s="191"/>
      <c r="D132" s="191"/>
      <c r="E132" s="191"/>
      <c r="F132" s="191"/>
      <c r="G132" s="11">
        <v>124</v>
      </c>
      <c r="H132" s="18">
        <v>3598065</v>
      </c>
      <c r="I132" s="18">
        <v>2691070</v>
      </c>
    </row>
    <row r="133" spans="1:9" ht="12.75" customHeight="1" x14ac:dyDescent="0.2">
      <c r="A133" s="192" t="s">
        <v>356</v>
      </c>
      <c r="B133" s="192"/>
      <c r="C133" s="192"/>
      <c r="D133" s="192"/>
      <c r="E133" s="192"/>
      <c r="F133" s="192"/>
      <c r="G133" s="12">
        <v>125</v>
      </c>
      <c r="H133" s="82">
        <f>H75+H98+H105+H117+H132</f>
        <v>46467313</v>
      </c>
      <c r="I133" s="82">
        <f>I75+I98+I105+I117+I132</f>
        <v>55440600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selection activeCell="J24" sqref="J2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448</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450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43883170</v>
      </c>
      <c r="I8" s="48">
        <f>SUM(I9:I13)</f>
        <v>24343776</v>
      </c>
      <c r="J8" s="48">
        <f>SUM(J9:J13)</f>
        <v>45789999</v>
      </c>
      <c r="K8" s="48">
        <f>SUM(K9:K13)</f>
        <v>25470119</v>
      </c>
    </row>
    <row r="9" spans="1:11" ht="12.75" customHeight="1" x14ac:dyDescent="0.2">
      <c r="A9" s="190" t="s">
        <v>115</v>
      </c>
      <c r="B9" s="190"/>
      <c r="C9" s="190"/>
      <c r="D9" s="190"/>
      <c r="E9" s="190"/>
      <c r="F9" s="190"/>
      <c r="G9" s="11">
        <v>2</v>
      </c>
      <c r="H9" s="49">
        <v>10377213</v>
      </c>
      <c r="I9" s="49">
        <v>5671594</v>
      </c>
      <c r="J9" s="49">
        <v>11357329</v>
      </c>
      <c r="K9" s="49">
        <v>6462622</v>
      </c>
    </row>
    <row r="10" spans="1:11" ht="12.75" customHeight="1" x14ac:dyDescent="0.2">
      <c r="A10" s="190" t="s">
        <v>116</v>
      </c>
      <c r="B10" s="190"/>
      <c r="C10" s="190"/>
      <c r="D10" s="190"/>
      <c r="E10" s="190"/>
      <c r="F10" s="190"/>
      <c r="G10" s="11">
        <v>3</v>
      </c>
      <c r="H10" s="49">
        <v>33378810</v>
      </c>
      <c r="I10" s="49">
        <v>18619566</v>
      </c>
      <c r="J10" s="49">
        <v>33988619</v>
      </c>
      <c r="K10" s="49">
        <v>18661334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6476</v>
      </c>
      <c r="I12" s="49">
        <v>2398</v>
      </c>
      <c r="J12" s="49">
        <v>13942</v>
      </c>
      <c r="K12" s="49">
        <v>6177</v>
      </c>
    </row>
    <row r="13" spans="1:11" ht="12.75" customHeight="1" x14ac:dyDescent="0.2">
      <c r="A13" s="190" t="s">
        <v>119</v>
      </c>
      <c r="B13" s="190"/>
      <c r="C13" s="190"/>
      <c r="D13" s="190"/>
      <c r="E13" s="190"/>
      <c r="F13" s="190"/>
      <c r="G13" s="11">
        <v>6</v>
      </c>
      <c r="H13" s="49">
        <v>120671</v>
      </c>
      <c r="I13" s="49">
        <v>50218</v>
      </c>
      <c r="J13" s="49">
        <v>430109</v>
      </c>
      <c r="K13" s="49">
        <v>339986</v>
      </c>
    </row>
    <row r="14" spans="1:11" ht="12.75" customHeight="1" x14ac:dyDescent="0.2">
      <c r="A14" s="221" t="s">
        <v>358</v>
      </c>
      <c r="B14" s="221"/>
      <c r="C14" s="221"/>
      <c r="D14" s="221"/>
      <c r="E14" s="221"/>
      <c r="F14" s="221"/>
      <c r="G14" s="12">
        <v>7</v>
      </c>
      <c r="H14" s="48">
        <f>H15+H16+H20+H24+H25+H26+H29+H36</f>
        <v>40708514</v>
      </c>
      <c r="I14" s="48">
        <f>I15+I16+I20+I24+I25+I26+I29+I36</f>
        <v>23635208</v>
      </c>
      <c r="J14" s="48">
        <f>J15+J16+J20+J24+J25+J26+J29+J36</f>
        <v>44066727</v>
      </c>
      <c r="K14" s="48">
        <f>K15+K16+K20+K24+K25+K26+K29+K36</f>
        <v>25825977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30257310</v>
      </c>
      <c r="I16" s="48">
        <f>SUM(I17:I19)</f>
        <v>18244162</v>
      </c>
      <c r="J16" s="48">
        <f>SUM(J17:J19)</f>
        <v>30723381</v>
      </c>
      <c r="K16" s="48">
        <f>SUM(K17:K19)</f>
        <v>18827271</v>
      </c>
    </row>
    <row r="17" spans="1:11" ht="12.75" customHeight="1" x14ac:dyDescent="0.2">
      <c r="A17" s="224" t="s">
        <v>120</v>
      </c>
      <c r="B17" s="224"/>
      <c r="C17" s="224"/>
      <c r="D17" s="224"/>
      <c r="E17" s="224"/>
      <c r="F17" s="224"/>
      <c r="G17" s="11">
        <v>10</v>
      </c>
      <c r="H17" s="49">
        <v>295537</v>
      </c>
      <c r="I17" s="49">
        <v>147593</v>
      </c>
      <c r="J17" s="49">
        <v>248130</v>
      </c>
      <c r="K17" s="49">
        <v>127158</v>
      </c>
    </row>
    <row r="18" spans="1:11" ht="12.75" customHeight="1" x14ac:dyDescent="0.2">
      <c r="A18" s="224" t="s">
        <v>121</v>
      </c>
      <c r="B18" s="224"/>
      <c r="C18" s="224"/>
      <c r="D18" s="224"/>
      <c r="E18" s="224"/>
      <c r="F18" s="224"/>
      <c r="G18" s="11">
        <v>11</v>
      </c>
      <c r="H18" s="49">
        <v>25682968</v>
      </c>
      <c r="I18" s="49">
        <v>15900861</v>
      </c>
      <c r="J18" s="49">
        <v>26137754</v>
      </c>
      <c r="K18" s="49">
        <v>16169360</v>
      </c>
    </row>
    <row r="19" spans="1:11" ht="12.75" customHeight="1" x14ac:dyDescent="0.2">
      <c r="A19" s="224" t="s">
        <v>122</v>
      </c>
      <c r="B19" s="224"/>
      <c r="C19" s="224"/>
      <c r="D19" s="224"/>
      <c r="E19" s="224"/>
      <c r="F19" s="224"/>
      <c r="G19" s="11">
        <v>12</v>
      </c>
      <c r="H19" s="49">
        <v>4278805</v>
      </c>
      <c r="I19" s="49">
        <v>2195708</v>
      </c>
      <c r="J19" s="49">
        <v>4337497</v>
      </c>
      <c r="K19" s="49">
        <v>2530753</v>
      </c>
    </row>
    <row r="20" spans="1:11" ht="12.75" customHeight="1" x14ac:dyDescent="0.2">
      <c r="A20" s="194" t="s">
        <v>439</v>
      </c>
      <c r="B20" s="194"/>
      <c r="C20" s="194"/>
      <c r="D20" s="194"/>
      <c r="E20" s="194"/>
      <c r="F20" s="194"/>
      <c r="G20" s="12">
        <v>13</v>
      </c>
      <c r="H20" s="48">
        <f>SUM(H21:H23)</f>
        <v>8898907</v>
      </c>
      <c r="I20" s="48">
        <f>SUM(I21:I23)</f>
        <v>4630765</v>
      </c>
      <c r="J20" s="48">
        <f>SUM(J21:J23)</f>
        <v>11292351</v>
      </c>
      <c r="K20" s="48">
        <f>SUM(K21:K23)</f>
        <v>5894903</v>
      </c>
    </row>
    <row r="21" spans="1:11" ht="12.75" customHeight="1" x14ac:dyDescent="0.2">
      <c r="A21" s="224" t="s">
        <v>105</v>
      </c>
      <c r="B21" s="224"/>
      <c r="C21" s="224"/>
      <c r="D21" s="224"/>
      <c r="E21" s="224"/>
      <c r="F21" s="224"/>
      <c r="G21" s="11">
        <v>14</v>
      </c>
      <c r="H21" s="49">
        <v>5529357</v>
      </c>
      <c r="I21" s="49">
        <v>2904671</v>
      </c>
      <c r="J21" s="49">
        <v>6798954</v>
      </c>
      <c r="K21" s="49">
        <v>3619725</v>
      </c>
    </row>
    <row r="22" spans="1:11" ht="12.75" customHeight="1" x14ac:dyDescent="0.2">
      <c r="A22" s="224" t="s">
        <v>106</v>
      </c>
      <c r="B22" s="224"/>
      <c r="C22" s="224"/>
      <c r="D22" s="224"/>
      <c r="E22" s="224"/>
      <c r="F22" s="224"/>
      <c r="G22" s="11">
        <v>15</v>
      </c>
      <c r="H22" s="49">
        <v>2497090</v>
      </c>
      <c r="I22" s="49">
        <v>1280189</v>
      </c>
      <c r="J22" s="49">
        <v>3413934</v>
      </c>
      <c r="K22" s="49">
        <v>1729120</v>
      </c>
    </row>
    <row r="23" spans="1:11" ht="12.75" customHeight="1" x14ac:dyDescent="0.2">
      <c r="A23" s="224" t="s">
        <v>107</v>
      </c>
      <c r="B23" s="224"/>
      <c r="C23" s="224"/>
      <c r="D23" s="224"/>
      <c r="E23" s="224"/>
      <c r="F23" s="224"/>
      <c r="G23" s="11">
        <v>16</v>
      </c>
      <c r="H23" s="49">
        <v>872460</v>
      </c>
      <c r="I23" s="49">
        <v>445905</v>
      </c>
      <c r="J23" s="49">
        <v>1079463</v>
      </c>
      <c r="K23" s="49">
        <v>546058</v>
      </c>
    </row>
    <row r="24" spans="1:11" ht="12.75" customHeight="1" x14ac:dyDescent="0.2">
      <c r="A24" s="190" t="s">
        <v>108</v>
      </c>
      <c r="B24" s="190"/>
      <c r="C24" s="190"/>
      <c r="D24" s="190"/>
      <c r="E24" s="190"/>
      <c r="F24" s="190"/>
      <c r="G24" s="11">
        <v>17</v>
      </c>
      <c r="H24" s="49">
        <v>908649</v>
      </c>
      <c r="I24" s="49">
        <v>468719</v>
      </c>
      <c r="J24" s="49">
        <v>1119293</v>
      </c>
      <c r="K24" s="49">
        <v>578787</v>
      </c>
    </row>
    <row r="25" spans="1:11" ht="12.75" customHeight="1" x14ac:dyDescent="0.2">
      <c r="A25" s="190" t="s">
        <v>109</v>
      </c>
      <c r="B25" s="190"/>
      <c r="C25" s="190"/>
      <c r="D25" s="190"/>
      <c r="E25" s="190"/>
      <c r="F25" s="190"/>
      <c r="G25" s="11">
        <v>18</v>
      </c>
      <c r="H25" s="49">
        <v>641973</v>
      </c>
      <c r="I25" s="49">
        <v>291083</v>
      </c>
      <c r="J25" s="49">
        <v>929134</v>
      </c>
      <c r="K25" s="49">
        <v>529284</v>
      </c>
    </row>
    <row r="26" spans="1:11" ht="12.75" customHeight="1" x14ac:dyDescent="0.2">
      <c r="A26" s="194" t="s">
        <v>440</v>
      </c>
      <c r="B26" s="194"/>
      <c r="C26" s="194"/>
      <c r="D26" s="194"/>
      <c r="E26" s="194"/>
      <c r="F26" s="194"/>
      <c r="G26" s="12">
        <v>19</v>
      </c>
      <c r="H26" s="48">
        <f>H27+H28</f>
        <v>1675</v>
      </c>
      <c r="I26" s="48">
        <f>I27+I28</f>
        <v>479</v>
      </c>
      <c r="J26" s="48">
        <f>J27+J28</f>
        <v>2568</v>
      </c>
      <c r="K26" s="48">
        <f>K27+K28</f>
        <v>-4268</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1675</v>
      </c>
      <c r="I28" s="49">
        <v>479</v>
      </c>
      <c r="J28" s="49">
        <v>2568</v>
      </c>
      <c r="K28" s="49">
        <v>-4268</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359</v>
      </c>
      <c r="B37" s="221"/>
      <c r="C37" s="221"/>
      <c r="D37" s="221"/>
      <c r="E37" s="221"/>
      <c r="F37" s="221"/>
      <c r="G37" s="12">
        <v>30</v>
      </c>
      <c r="H37" s="48">
        <f>SUM(H38:H47)</f>
        <v>417422</v>
      </c>
      <c r="I37" s="48">
        <f>SUM(I38:I47)</f>
        <v>320406</v>
      </c>
      <c r="J37" s="48">
        <f>SUM(J38:J47)</f>
        <v>173371</v>
      </c>
      <c r="K37" s="48">
        <f>SUM(K38:K47)</f>
        <v>123675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26833</v>
      </c>
      <c r="I42" s="49">
        <v>9970</v>
      </c>
      <c r="J42" s="49">
        <v>4336</v>
      </c>
      <c r="K42" s="49">
        <v>2700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7651</v>
      </c>
      <c r="I44" s="49">
        <v>7627</v>
      </c>
      <c r="J44" s="49">
        <v>22709</v>
      </c>
      <c r="K44" s="49">
        <v>20078</v>
      </c>
    </row>
    <row r="45" spans="1:11" ht="12.75" customHeight="1" x14ac:dyDescent="0.2">
      <c r="A45" s="190" t="s">
        <v>138</v>
      </c>
      <c r="B45" s="190"/>
      <c r="C45" s="190"/>
      <c r="D45" s="190"/>
      <c r="E45" s="190"/>
      <c r="F45" s="190"/>
      <c r="G45" s="11">
        <v>38</v>
      </c>
      <c r="H45" s="49">
        <v>382938</v>
      </c>
      <c r="I45" s="49">
        <v>302809</v>
      </c>
      <c r="J45" s="49">
        <v>146326</v>
      </c>
      <c r="K45" s="49">
        <v>100897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243857</v>
      </c>
      <c r="I48" s="48">
        <f>SUM(I49:I55)</f>
        <v>108542</v>
      </c>
      <c r="J48" s="48">
        <f>SUM(J49:J55)</f>
        <v>291270</v>
      </c>
      <c r="K48" s="48">
        <f>SUM(K49:K55)</f>
        <v>113121</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10113</v>
      </c>
      <c r="I50" s="49">
        <v>9784</v>
      </c>
      <c r="J50" s="49">
        <v>4422</v>
      </c>
      <c r="K50" s="49">
        <v>990</v>
      </c>
    </row>
    <row r="51" spans="1:11" ht="12.75" customHeight="1" x14ac:dyDescent="0.2">
      <c r="A51" s="214" t="s">
        <v>143</v>
      </c>
      <c r="B51" s="214"/>
      <c r="C51" s="214"/>
      <c r="D51" s="214"/>
      <c r="E51" s="214"/>
      <c r="F51" s="214"/>
      <c r="G51" s="11">
        <v>44</v>
      </c>
      <c r="H51" s="49">
        <v>57546</v>
      </c>
      <c r="I51" s="49">
        <v>29906</v>
      </c>
      <c r="J51" s="49">
        <v>42313</v>
      </c>
      <c r="K51" s="49">
        <v>21228</v>
      </c>
    </row>
    <row r="52" spans="1:11" ht="12.75" customHeight="1" x14ac:dyDescent="0.2">
      <c r="A52" s="214" t="s">
        <v>144</v>
      </c>
      <c r="B52" s="214"/>
      <c r="C52" s="214"/>
      <c r="D52" s="214"/>
      <c r="E52" s="214"/>
      <c r="F52" s="214"/>
      <c r="G52" s="11">
        <v>45</v>
      </c>
      <c r="H52" s="49">
        <v>176198</v>
      </c>
      <c r="I52" s="49">
        <v>68852</v>
      </c>
      <c r="J52" s="49">
        <v>244535</v>
      </c>
      <c r="K52" s="49">
        <v>90903</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44300592</v>
      </c>
      <c r="I60" s="48">
        <f t="shared" ref="I60:K60" si="0">I8+I37+I56+I57</f>
        <v>24664182</v>
      </c>
      <c r="J60" s="48">
        <f t="shared" si="0"/>
        <v>45963370</v>
      </c>
      <c r="K60" s="48">
        <f t="shared" si="0"/>
        <v>25593794</v>
      </c>
    </row>
    <row r="61" spans="1:11" ht="12.75" customHeight="1" x14ac:dyDescent="0.2">
      <c r="A61" s="221" t="s">
        <v>362</v>
      </c>
      <c r="B61" s="221"/>
      <c r="C61" s="221"/>
      <c r="D61" s="221"/>
      <c r="E61" s="221"/>
      <c r="F61" s="221"/>
      <c r="G61" s="12">
        <v>54</v>
      </c>
      <c r="H61" s="48">
        <f>H14+H48+H58+H59</f>
        <v>40952371</v>
      </c>
      <c r="I61" s="48">
        <f t="shared" ref="I61:K61" si="1">I14+I48+I58+I59</f>
        <v>23743750</v>
      </c>
      <c r="J61" s="48">
        <f t="shared" si="1"/>
        <v>44357997</v>
      </c>
      <c r="K61" s="48">
        <f t="shared" si="1"/>
        <v>25939098</v>
      </c>
    </row>
    <row r="62" spans="1:11" ht="12.75" customHeight="1" x14ac:dyDescent="0.2">
      <c r="A62" s="221" t="s">
        <v>363</v>
      </c>
      <c r="B62" s="221"/>
      <c r="C62" s="221"/>
      <c r="D62" s="221"/>
      <c r="E62" s="221"/>
      <c r="F62" s="221"/>
      <c r="G62" s="12">
        <v>55</v>
      </c>
      <c r="H62" s="48">
        <f>H60-H61</f>
        <v>3348221</v>
      </c>
      <c r="I62" s="48">
        <f t="shared" ref="I62:K62" si="2">I60-I61</f>
        <v>920432</v>
      </c>
      <c r="J62" s="48">
        <f t="shared" si="2"/>
        <v>1605373</v>
      </c>
      <c r="K62" s="48">
        <f t="shared" si="2"/>
        <v>-345304</v>
      </c>
    </row>
    <row r="63" spans="1:11" ht="12.75" customHeight="1" x14ac:dyDescent="0.2">
      <c r="A63" s="222" t="s">
        <v>364</v>
      </c>
      <c r="B63" s="222"/>
      <c r="C63" s="222"/>
      <c r="D63" s="222"/>
      <c r="E63" s="222"/>
      <c r="F63" s="222"/>
      <c r="G63" s="12">
        <v>56</v>
      </c>
      <c r="H63" s="48">
        <f>+IF((H60-H61)&gt;0,(H60-H61),0)</f>
        <v>3348221</v>
      </c>
      <c r="I63" s="48">
        <f t="shared" ref="I63:K63" si="3">+IF((I60-I61)&gt;0,(I60-I61),0)</f>
        <v>920432</v>
      </c>
      <c r="J63" s="48">
        <f t="shared" si="3"/>
        <v>1605373</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-345304</v>
      </c>
    </row>
    <row r="65" spans="1:11" ht="12.75" customHeight="1" x14ac:dyDescent="0.2">
      <c r="A65" s="223" t="s">
        <v>111</v>
      </c>
      <c r="B65" s="223"/>
      <c r="C65" s="223"/>
      <c r="D65" s="223"/>
      <c r="E65" s="223"/>
      <c r="F65" s="223"/>
      <c r="G65" s="11">
        <v>58</v>
      </c>
      <c r="H65" s="49">
        <v>78694</v>
      </c>
      <c r="I65" s="49">
        <v>39349</v>
      </c>
      <c r="J65" s="49">
        <v>315967</v>
      </c>
      <c r="K65" s="49">
        <v>109773</v>
      </c>
    </row>
    <row r="66" spans="1:11" ht="12.75" customHeight="1" x14ac:dyDescent="0.2">
      <c r="A66" s="221" t="s">
        <v>366</v>
      </c>
      <c r="B66" s="221"/>
      <c r="C66" s="221"/>
      <c r="D66" s="221"/>
      <c r="E66" s="221"/>
      <c r="F66" s="221"/>
      <c r="G66" s="12">
        <v>59</v>
      </c>
      <c r="H66" s="48">
        <f>H62-H65</f>
        <v>3269527</v>
      </c>
      <c r="I66" s="48">
        <f t="shared" ref="I66:K66" si="5">I62-I65</f>
        <v>881083</v>
      </c>
      <c r="J66" s="48">
        <f t="shared" si="5"/>
        <v>1289406</v>
      </c>
      <c r="K66" s="48">
        <f t="shared" si="5"/>
        <v>-455077</v>
      </c>
    </row>
    <row r="67" spans="1:11" ht="12.75" customHeight="1" x14ac:dyDescent="0.2">
      <c r="A67" s="222" t="s">
        <v>367</v>
      </c>
      <c r="B67" s="222"/>
      <c r="C67" s="222"/>
      <c r="D67" s="222"/>
      <c r="E67" s="222"/>
      <c r="F67" s="222"/>
      <c r="G67" s="12">
        <v>60</v>
      </c>
      <c r="H67" s="48">
        <f>+IF((H62-H65)&gt;0,(H62-H65),0)</f>
        <v>3269527</v>
      </c>
      <c r="I67" s="48">
        <f t="shared" ref="I67:K67" si="6">+IF((I62-I65)&gt;0,(I62-I65),0)</f>
        <v>881083</v>
      </c>
      <c r="J67" s="48">
        <f t="shared" si="6"/>
        <v>1289406</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-455077</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3269527</v>
      </c>
      <c r="I89" s="52">
        <v>881083</v>
      </c>
      <c r="J89" s="52">
        <v>1289406</v>
      </c>
      <c r="K89" s="52">
        <v>-455077</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3269527</v>
      </c>
      <c r="I109" s="51">
        <f>I89+I108</f>
        <v>881083</v>
      </c>
      <c r="J109" s="51">
        <f t="shared" ref="J109:K109" si="12">J89+J108</f>
        <v>1289406</v>
      </c>
      <c r="K109" s="51">
        <f t="shared" si="12"/>
        <v>-455077</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451</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449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3348221</v>
      </c>
      <c r="I8" s="64">
        <v>1605373</v>
      </c>
    </row>
    <row r="9" spans="1:9" ht="12.75" customHeight="1" x14ac:dyDescent="0.2">
      <c r="A9" s="245" t="s">
        <v>171</v>
      </c>
      <c r="B9" s="245"/>
      <c r="C9" s="245"/>
      <c r="D9" s="245"/>
      <c r="E9" s="245"/>
      <c r="F9" s="245"/>
      <c r="G9" s="65">
        <v>2</v>
      </c>
      <c r="H9" s="66">
        <f>H10+H11+H12+H13+H14+H15+H16+H17</f>
        <v>951997</v>
      </c>
      <c r="I9" s="66">
        <f>I10+I11+I12+I13+I14+I15+I16+I17</f>
        <v>1125603</v>
      </c>
    </row>
    <row r="10" spans="1:9" ht="12.75" customHeight="1" x14ac:dyDescent="0.2">
      <c r="A10" s="224" t="s">
        <v>172</v>
      </c>
      <c r="B10" s="224"/>
      <c r="C10" s="224"/>
      <c r="D10" s="224"/>
      <c r="E10" s="224"/>
      <c r="F10" s="224"/>
      <c r="G10" s="63">
        <v>3</v>
      </c>
      <c r="H10" s="64">
        <v>908649</v>
      </c>
      <c r="I10" s="64">
        <v>1119293</v>
      </c>
    </row>
    <row r="11" spans="1:9" ht="22.15" customHeight="1" x14ac:dyDescent="0.2">
      <c r="A11" s="224" t="s">
        <v>173</v>
      </c>
      <c r="B11" s="224"/>
      <c r="C11" s="224"/>
      <c r="D11" s="224"/>
      <c r="E11" s="224"/>
      <c r="F11" s="224"/>
      <c r="G11" s="63">
        <v>4</v>
      </c>
      <c r="H11" s="64">
        <v>-4117</v>
      </c>
      <c r="I11" s="64">
        <v>-15862</v>
      </c>
    </row>
    <row r="12" spans="1:9" ht="23.45" customHeight="1" x14ac:dyDescent="0.2">
      <c r="A12" s="224" t="s">
        <v>174</v>
      </c>
      <c r="B12" s="224"/>
      <c r="C12" s="224"/>
      <c r="D12" s="224"/>
      <c r="E12" s="224"/>
      <c r="F12" s="224"/>
      <c r="G12" s="63">
        <v>5</v>
      </c>
      <c r="H12" s="64">
        <v>1675</v>
      </c>
      <c r="I12" s="64">
        <v>2568</v>
      </c>
    </row>
    <row r="13" spans="1:9" ht="12.75" customHeight="1" x14ac:dyDescent="0.2">
      <c r="A13" s="224" t="s">
        <v>175</v>
      </c>
      <c r="B13" s="224"/>
      <c r="C13" s="224"/>
      <c r="D13" s="224"/>
      <c r="E13" s="224"/>
      <c r="F13" s="224"/>
      <c r="G13" s="63">
        <v>6</v>
      </c>
      <c r="H13" s="64">
        <v>-7651</v>
      </c>
      <c r="I13" s="64">
        <v>-22709</v>
      </c>
    </row>
    <row r="14" spans="1:9" ht="12.75" customHeight="1" x14ac:dyDescent="0.2">
      <c r="A14" s="224" t="s">
        <v>176</v>
      </c>
      <c r="B14" s="224"/>
      <c r="C14" s="224"/>
      <c r="D14" s="224"/>
      <c r="E14" s="224"/>
      <c r="F14" s="224"/>
      <c r="G14" s="63">
        <v>7</v>
      </c>
      <c r="H14" s="64">
        <v>57546</v>
      </c>
      <c r="I14" s="64">
        <v>42313</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-4105</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4300218</v>
      </c>
      <c r="I18" s="66">
        <f>I8+I9</f>
        <v>2730976</v>
      </c>
    </row>
    <row r="19" spans="1:9" ht="12.75" customHeight="1" x14ac:dyDescent="0.2">
      <c r="A19" s="245" t="s">
        <v>180</v>
      </c>
      <c r="B19" s="245"/>
      <c r="C19" s="245"/>
      <c r="D19" s="245"/>
      <c r="E19" s="245"/>
      <c r="F19" s="245"/>
      <c r="G19" s="65">
        <v>12</v>
      </c>
      <c r="H19" s="66">
        <f>H20+H21+H22+H23</f>
        <v>1172291</v>
      </c>
      <c r="I19" s="66">
        <f>I20+I21+I22+I23</f>
        <v>3368953</v>
      </c>
    </row>
    <row r="20" spans="1:9" ht="12.75" customHeight="1" x14ac:dyDescent="0.2">
      <c r="A20" s="224" t="s">
        <v>181</v>
      </c>
      <c r="B20" s="224"/>
      <c r="C20" s="224"/>
      <c r="D20" s="224"/>
      <c r="E20" s="224"/>
      <c r="F20" s="224"/>
      <c r="G20" s="63">
        <v>13</v>
      </c>
      <c r="H20" s="64">
        <v>9022523</v>
      </c>
      <c r="I20" s="64">
        <v>8333754</v>
      </c>
    </row>
    <row r="21" spans="1:9" ht="12.75" customHeight="1" x14ac:dyDescent="0.2">
      <c r="A21" s="224" t="s">
        <v>182</v>
      </c>
      <c r="B21" s="224"/>
      <c r="C21" s="224"/>
      <c r="D21" s="224"/>
      <c r="E21" s="224"/>
      <c r="F21" s="224"/>
      <c r="G21" s="63">
        <v>14</v>
      </c>
      <c r="H21" s="64">
        <v>-9348372</v>
      </c>
      <c r="I21" s="64">
        <v>-3770790</v>
      </c>
    </row>
    <row r="22" spans="1:9" ht="12.75" customHeight="1" x14ac:dyDescent="0.2">
      <c r="A22" s="224" t="s">
        <v>183</v>
      </c>
      <c r="B22" s="224"/>
      <c r="C22" s="224"/>
      <c r="D22" s="224"/>
      <c r="E22" s="224"/>
      <c r="F22" s="224"/>
      <c r="G22" s="63">
        <v>15</v>
      </c>
      <c r="H22" s="64">
        <v>-318253</v>
      </c>
      <c r="I22" s="64">
        <v>373659</v>
      </c>
    </row>
    <row r="23" spans="1:9" ht="12.75" customHeight="1" x14ac:dyDescent="0.2">
      <c r="A23" s="224" t="s">
        <v>184</v>
      </c>
      <c r="B23" s="224"/>
      <c r="C23" s="224"/>
      <c r="D23" s="224"/>
      <c r="E23" s="224"/>
      <c r="F23" s="224"/>
      <c r="G23" s="63">
        <v>16</v>
      </c>
      <c r="H23" s="64">
        <v>1816393</v>
      </c>
      <c r="I23" s="64">
        <v>-1567670</v>
      </c>
    </row>
    <row r="24" spans="1:9" ht="12.75" customHeight="1" x14ac:dyDescent="0.2">
      <c r="A24" s="241" t="s">
        <v>185</v>
      </c>
      <c r="B24" s="241"/>
      <c r="C24" s="241"/>
      <c r="D24" s="241"/>
      <c r="E24" s="241"/>
      <c r="F24" s="241"/>
      <c r="G24" s="65">
        <v>17</v>
      </c>
      <c r="H24" s="66">
        <f>H18+H19</f>
        <v>5472509</v>
      </c>
      <c r="I24" s="66">
        <f>I18+I19</f>
        <v>6099929</v>
      </c>
    </row>
    <row r="25" spans="1:9" ht="12.75" customHeight="1" x14ac:dyDescent="0.2">
      <c r="A25" s="190" t="s">
        <v>186</v>
      </c>
      <c r="B25" s="190"/>
      <c r="C25" s="190"/>
      <c r="D25" s="190"/>
      <c r="E25" s="190"/>
      <c r="F25" s="190"/>
      <c r="G25" s="63">
        <v>18</v>
      </c>
      <c r="H25" s="64">
        <v>-60930</v>
      </c>
      <c r="I25" s="64">
        <v>-43495</v>
      </c>
    </row>
    <row r="26" spans="1:9" ht="12.75" customHeight="1" x14ac:dyDescent="0.2">
      <c r="A26" s="190" t="s">
        <v>187</v>
      </c>
      <c r="B26" s="190"/>
      <c r="C26" s="190"/>
      <c r="D26" s="190"/>
      <c r="E26" s="190"/>
      <c r="F26" s="190"/>
      <c r="G26" s="63">
        <v>19</v>
      </c>
      <c r="H26" s="64">
        <v>-40310</v>
      </c>
      <c r="I26" s="64">
        <v>-14409</v>
      </c>
    </row>
    <row r="27" spans="1:9" ht="25.9" customHeight="1" x14ac:dyDescent="0.2">
      <c r="A27" s="242" t="s">
        <v>188</v>
      </c>
      <c r="B27" s="242"/>
      <c r="C27" s="242"/>
      <c r="D27" s="242"/>
      <c r="E27" s="242"/>
      <c r="F27" s="242"/>
      <c r="G27" s="65">
        <v>20</v>
      </c>
      <c r="H27" s="66">
        <f>H24+H25+H26</f>
        <v>5371269</v>
      </c>
      <c r="I27" s="66">
        <f>I24+I25+I26</f>
        <v>6042025</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7415</v>
      </c>
      <c r="I29" s="67">
        <v>16433</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60</v>
      </c>
      <c r="I34" s="67">
        <v>0</v>
      </c>
    </row>
    <row r="35" spans="1:9" ht="26.45" customHeight="1" x14ac:dyDescent="0.2">
      <c r="A35" s="241" t="s">
        <v>196</v>
      </c>
      <c r="B35" s="241"/>
      <c r="C35" s="241"/>
      <c r="D35" s="241"/>
      <c r="E35" s="241"/>
      <c r="F35" s="241"/>
      <c r="G35" s="65">
        <v>27</v>
      </c>
      <c r="H35" s="68">
        <f>H29+H30+H31+H32+H33+H34</f>
        <v>7475</v>
      </c>
      <c r="I35" s="68">
        <f>I29+I30+I31+I32+I33+I34</f>
        <v>16433</v>
      </c>
    </row>
    <row r="36" spans="1:9" ht="22.9" customHeight="1" x14ac:dyDescent="0.2">
      <c r="A36" s="190" t="s">
        <v>197</v>
      </c>
      <c r="B36" s="190"/>
      <c r="C36" s="190"/>
      <c r="D36" s="190"/>
      <c r="E36" s="190"/>
      <c r="F36" s="190"/>
      <c r="G36" s="63">
        <v>28</v>
      </c>
      <c r="H36" s="67">
        <v>-791838</v>
      </c>
      <c r="I36" s="67">
        <v>-1386159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-4960170</v>
      </c>
      <c r="I39" s="67">
        <v>-7790576</v>
      </c>
    </row>
    <row r="40" spans="1:9" ht="12.75" customHeight="1" x14ac:dyDescent="0.2">
      <c r="A40" s="190" t="s">
        <v>201</v>
      </c>
      <c r="B40" s="190"/>
      <c r="C40" s="190"/>
      <c r="D40" s="190"/>
      <c r="E40" s="190"/>
      <c r="F40" s="190"/>
      <c r="G40" s="63">
        <v>32</v>
      </c>
      <c r="H40" s="67">
        <v>-929</v>
      </c>
      <c r="I40" s="67">
        <v>0</v>
      </c>
    </row>
    <row r="41" spans="1:9" ht="24" customHeight="1" x14ac:dyDescent="0.2">
      <c r="A41" s="241" t="s">
        <v>202</v>
      </c>
      <c r="B41" s="241"/>
      <c r="C41" s="241"/>
      <c r="D41" s="241"/>
      <c r="E41" s="241"/>
      <c r="F41" s="241"/>
      <c r="G41" s="65">
        <v>33</v>
      </c>
      <c r="H41" s="68">
        <f>H36+H37+H38+H39+H40</f>
        <v>-5752937</v>
      </c>
      <c r="I41" s="68">
        <f>I36+I37+I38+I39+I40</f>
        <v>-9176735</v>
      </c>
    </row>
    <row r="42" spans="1:9" ht="29.45" customHeight="1" x14ac:dyDescent="0.2">
      <c r="A42" s="242" t="s">
        <v>203</v>
      </c>
      <c r="B42" s="242"/>
      <c r="C42" s="242"/>
      <c r="D42" s="242"/>
      <c r="E42" s="242"/>
      <c r="F42" s="242"/>
      <c r="G42" s="65">
        <v>34</v>
      </c>
      <c r="H42" s="68">
        <f>H35+H41</f>
        <v>-5745462</v>
      </c>
      <c r="I42" s="68">
        <f>I35+I41</f>
        <v>-9160302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7651</v>
      </c>
      <c r="I47" s="67">
        <v>93021</v>
      </c>
    </row>
    <row r="48" spans="1:9" ht="22.15" customHeight="1" x14ac:dyDescent="0.2">
      <c r="A48" s="241" t="s">
        <v>209</v>
      </c>
      <c r="B48" s="241"/>
      <c r="C48" s="241"/>
      <c r="D48" s="241"/>
      <c r="E48" s="241"/>
      <c r="F48" s="241"/>
      <c r="G48" s="65">
        <v>39</v>
      </c>
      <c r="H48" s="68">
        <f>H44+H45+H46+H47</f>
        <v>7651</v>
      </c>
      <c r="I48" s="68">
        <f>I44+I45+I46+I47</f>
        <v>93021</v>
      </c>
    </row>
    <row r="49" spans="1:9" ht="24.6" customHeight="1" x14ac:dyDescent="0.2">
      <c r="A49" s="190" t="s">
        <v>305</v>
      </c>
      <c r="B49" s="190"/>
      <c r="C49" s="190"/>
      <c r="D49" s="190"/>
      <c r="E49" s="190"/>
      <c r="F49" s="190"/>
      <c r="G49" s="63">
        <v>40</v>
      </c>
      <c r="H49" s="67">
        <v>-704267</v>
      </c>
      <c r="I49" s="67">
        <v>-302251</v>
      </c>
    </row>
    <row r="50" spans="1:9" ht="12.75" customHeight="1" x14ac:dyDescent="0.2">
      <c r="A50" s="190" t="s">
        <v>210</v>
      </c>
      <c r="B50" s="190"/>
      <c r="C50" s="190"/>
      <c r="D50" s="190"/>
      <c r="E50" s="190"/>
      <c r="F50" s="190"/>
      <c r="G50" s="63">
        <v>41</v>
      </c>
      <c r="H50" s="67">
        <v>-1288645</v>
      </c>
      <c r="I50" s="67">
        <v>-2584250</v>
      </c>
    </row>
    <row r="51" spans="1:9" ht="12.75" customHeight="1" x14ac:dyDescent="0.2">
      <c r="A51" s="190" t="s">
        <v>211</v>
      </c>
      <c r="B51" s="190"/>
      <c r="C51" s="190"/>
      <c r="D51" s="190"/>
      <c r="E51" s="190"/>
      <c r="F51" s="190"/>
      <c r="G51" s="63">
        <v>42</v>
      </c>
      <c r="H51" s="67">
        <v>-2478</v>
      </c>
      <c r="I51" s="67">
        <v>-885</v>
      </c>
    </row>
    <row r="52" spans="1:9" ht="22.9" customHeight="1" x14ac:dyDescent="0.2">
      <c r="A52" s="190" t="s">
        <v>212</v>
      </c>
      <c r="B52" s="190"/>
      <c r="C52" s="190"/>
      <c r="D52" s="190"/>
      <c r="E52" s="190"/>
      <c r="F52" s="190"/>
      <c r="G52" s="63">
        <v>43</v>
      </c>
      <c r="H52" s="67">
        <v>-336642</v>
      </c>
      <c r="I52" s="67">
        <v>-336000</v>
      </c>
    </row>
    <row r="53" spans="1:9" ht="12.75" customHeight="1" x14ac:dyDescent="0.2">
      <c r="A53" s="190" t="s">
        <v>213</v>
      </c>
      <c r="B53" s="190"/>
      <c r="C53" s="190"/>
      <c r="D53" s="190"/>
      <c r="E53" s="190"/>
      <c r="F53" s="190"/>
      <c r="G53" s="63">
        <v>44</v>
      </c>
      <c r="H53" s="67">
        <v>-431629</v>
      </c>
      <c r="I53" s="67">
        <v>-2586021</v>
      </c>
    </row>
    <row r="54" spans="1:9" ht="30.6" customHeight="1" x14ac:dyDescent="0.2">
      <c r="A54" s="241" t="s">
        <v>214</v>
      </c>
      <c r="B54" s="241"/>
      <c r="C54" s="241"/>
      <c r="D54" s="241"/>
      <c r="E54" s="241"/>
      <c r="F54" s="241"/>
      <c r="G54" s="65">
        <v>45</v>
      </c>
      <c r="H54" s="68">
        <f>H49+H50+H51+H52+H53</f>
        <v>-2763661</v>
      </c>
      <c r="I54" s="68">
        <f>I49+I50+I51+I52+I53</f>
        <v>-5809407</v>
      </c>
    </row>
    <row r="55" spans="1:9" ht="29.45" customHeight="1" x14ac:dyDescent="0.2">
      <c r="A55" s="242" t="s">
        <v>215</v>
      </c>
      <c r="B55" s="242"/>
      <c r="C55" s="242"/>
      <c r="D55" s="242"/>
      <c r="E55" s="242"/>
      <c r="F55" s="242"/>
      <c r="G55" s="65">
        <v>46</v>
      </c>
      <c r="H55" s="68">
        <f>H48+H54</f>
        <v>-2756010</v>
      </c>
      <c r="I55" s="68">
        <f>I48+I54</f>
        <v>-5716386</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-3130203</v>
      </c>
      <c r="I57" s="68">
        <f>I27+I42+I55+I56</f>
        <v>-8834663</v>
      </c>
    </row>
    <row r="58" spans="1:9" x14ac:dyDescent="0.2">
      <c r="A58" s="244" t="s">
        <v>218</v>
      </c>
      <c r="B58" s="244"/>
      <c r="C58" s="244"/>
      <c r="D58" s="244"/>
      <c r="E58" s="244"/>
      <c r="F58" s="244"/>
      <c r="G58" s="63">
        <v>49</v>
      </c>
      <c r="H58" s="67">
        <v>16859490</v>
      </c>
      <c r="I58" s="67">
        <v>14212306</v>
      </c>
    </row>
    <row r="59" spans="1:9" ht="31.15" customHeight="1" x14ac:dyDescent="0.2">
      <c r="A59" s="242" t="s">
        <v>219</v>
      </c>
      <c r="B59" s="242"/>
      <c r="C59" s="242"/>
      <c r="D59" s="242"/>
      <c r="E59" s="242"/>
      <c r="F59" s="242"/>
      <c r="G59" s="65">
        <v>50</v>
      </c>
      <c r="H59" s="68">
        <f>H57+H58</f>
        <v>13729287</v>
      </c>
      <c r="I59" s="68">
        <f>I57+I58</f>
        <v>5377643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448</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465</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47" sqref="W4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2601367</v>
      </c>
      <c r="I7" s="33">
        <v>10496193</v>
      </c>
      <c r="J7" s="33">
        <v>983840</v>
      </c>
      <c r="K7" s="33">
        <v>81699</v>
      </c>
      <c r="L7" s="33">
        <v>81699</v>
      </c>
      <c r="M7" s="33">
        <v>0</v>
      </c>
      <c r="N7" s="33">
        <v>0</v>
      </c>
      <c r="O7" s="33">
        <v>2117513</v>
      </c>
      <c r="P7" s="33">
        <v>0</v>
      </c>
      <c r="Q7" s="33">
        <v>0</v>
      </c>
      <c r="R7" s="33">
        <v>0</v>
      </c>
      <c r="S7" s="33">
        <v>0</v>
      </c>
      <c r="T7" s="33">
        <v>0</v>
      </c>
      <c r="U7" s="33">
        <v>6836071</v>
      </c>
      <c r="V7" s="33">
        <v>2569446</v>
      </c>
      <c r="W7" s="34">
        <f>H7+I7+J7+K7-L7+M7+N7+O7+P7+Q7+R7+U7+V7+S7+T7</f>
        <v>25604430</v>
      </c>
      <c r="X7" s="33">
        <v>0</v>
      </c>
      <c r="Y7" s="34">
        <f>W7+X7</f>
        <v>25604430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2601367</v>
      </c>
      <c r="I10" s="34">
        <f t="shared" ref="I10:Y10" si="2">I7+I8+I9</f>
        <v>10496193</v>
      </c>
      <c r="J10" s="34">
        <f t="shared" si="2"/>
        <v>983840</v>
      </c>
      <c r="K10" s="34">
        <f>K7+K8+K9</f>
        <v>81699</v>
      </c>
      <c r="L10" s="34">
        <f t="shared" si="2"/>
        <v>81699</v>
      </c>
      <c r="M10" s="34">
        <f t="shared" si="2"/>
        <v>0</v>
      </c>
      <c r="N10" s="34">
        <f t="shared" si="2"/>
        <v>0</v>
      </c>
      <c r="O10" s="34">
        <f t="shared" si="2"/>
        <v>2117513</v>
      </c>
      <c r="P10" s="34">
        <f t="shared" si="2"/>
        <v>0</v>
      </c>
      <c r="Q10" s="34">
        <f t="shared" si="2"/>
        <v>0</v>
      </c>
      <c r="R10" s="34">
        <f t="shared" si="2"/>
        <v>0</v>
      </c>
      <c r="S10" s="34">
        <f t="shared" si="2"/>
        <v>0</v>
      </c>
      <c r="T10" s="34">
        <f t="shared" si="2"/>
        <v>0</v>
      </c>
      <c r="U10" s="34">
        <f t="shared" si="2"/>
        <v>6836071</v>
      </c>
      <c r="V10" s="34">
        <f t="shared" si="2"/>
        <v>2569446</v>
      </c>
      <c r="W10" s="34">
        <f t="shared" si="2"/>
        <v>25604430</v>
      </c>
      <c r="X10" s="34">
        <f t="shared" si="2"/>
        <v>0</v>
      </c>
      <c r="Y10" s="34">
        <f t="shared" si="2"/>
        <v>25604430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5566982</v>
      </c>
      <c r="W11" s="34">
        <f t="shared" ref="W11:W29" si="3">H11+I11+J11+K11-L11+M11+N11+O11+P11+Q11+R11+U11+V11+S11+T11</f>
        <v>5566982</v>
      </c>
      <c r="X11" s="33">
        <v>0</v>
      </c>
      <c r="Y11" s="34">
        <f t="shared" ref="Y11:Y29" si="4">W11+X11</f>
        <v>5566982</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775463</v>
      </c>
      <c r="L24" s="33">
        <v>775463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77" t="s">
        <v>422</v>
      </c>
      <c r="B27" s="277"/>
      <c r="C27" s="277"/>
      <c r="D27" s="277"/>
      <c r="E27" s="277"/>
      <c r="F27" s="277"/>
      <c r="G27" s="6">
        <v>21</v>
      </c>
      <c r="H27" s="33">
        <v>0</v>
      </c>
      <c r="I27" s="33">
        <v>418319</v>
      </c>
      <c r="J27" s="33">
        <v>185070</v>
      </c>
      <c r="K27" s="33">
        <v>-753479</v>
      </c>
      <c r="L27" s="33">
        <v>-753479</v>
      </c>
      <c r="M27" s="33">
        <v>0</v>
      </c>
      <c r="N27" s="33">
        <v>0</v>
      </c>
      <c r="O27" s="33">
        <v>0</v>
      </c>
      <c r="P27" s="33">
        <v>0</v>
      </c>
      <c r="Q27" s="33">
        <v>0</v>
      </c>
      <c r="R27" s="33">
        <v>0</v>
      </c>
      <c r="S27" s="33">
        <v>0</v>
      </c>
      <c r="T27" s="33">
        <v>0</v>
      </c>
      <c r="U27" s="33">
        <v>-1138211</v>
      </c>
      <c r="V27" s="33">
        <v>0</v>
      </c>
      <c r="W27" s="34">
        <f t="shared" si="3"/>
        <v>-534822</v>
      </c>
      <c r="X27" s="33">
        <v>0</v>
      </c>
      <c r="Y27" s="34">
        <f t="shared" si="4"/>
        <v>-534822</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1280207</v>
      </c>
      <c r="V28" s="33">
        <v>-1280207</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2601367</v>
      </c>
      <c r="I30" s="36">
        <f t="shared" ref="I30:Y30" si="5">SUM(I10:I29)</f>
        <v>10914512</v>
      </c>
      <c r="J30" s="36">
        <f t="shared" si="5"/>
        <v>1168910</v>
      </c>
      <c r="K30" s="36">
        <f t="shared" si="5"/>
        <v>103683</v>
      </c>
      <c r="L30" s="36">
        <f t="shared" si="5"/>
        <v>103683</v>
      </c>
      <c r="M30" s="36">
        <f t="shared" si="5"/>
        <v>0</v>
      </c>
      <c r="N30" s="36">
        <f t="shared" si="5"/>
        <v>0</v>
      </c>
      <c r="O30" s="36">
        <f t="shared" si="5"/>
        <v>1997109</v>
      </c>
      <c r="P30" s="36">
        <f t="shared" si="5"/>
        <v>0</v>
      </c>
      <c r="Q30" s="36">
        <f t="shared" si="5"/>
        <v>0</v>
      </c>
      <c r="R30" s="36">
        <f t="shared" si="5"/>
        <v>0</v>
      </c>
      <c r="S30" s="36">
        <f t="shared" si="5"/>
        <v>0</v>
      </c>
      <c r="T30" s="36">
        <f t="shared" si="5"/>
        <v>0</v>
      </c>
      <c r="U30" s="36">
        <f t="shared" si="5"/>
        <v>7098471</v>
      </c>
      <c r="V30" s="36">
        <f t="shared" si="5"/>
        <v>5566982</v>
      </c>
      <c r="W30" s="36">
        <f t="shared" si="5"/>
        <v>29347351</v>
      </c>
      <c r="X30" s="36">
        <f t="shared" si="5"/>
        <v>0</v>
      </c>
      <c r="Y30" s="36">
        <f t="shared" si="5"/>
        <v>29347351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0</v>
      </c>
      <c r="U32" s="34">
        <f t="shared" si="6"/>
        <v>120404</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0</v>
      </c>
      <c r="U33" s="34">
        <f t="shared" si="8"/>
        <v>120404</v>
      </c>
      <c r="V33" s="34">
        <f t="shared" si="8"/>
        <v>5566982</v>
      </c>
      <c r="W33" s="34">
        <f t="shared" si="8"/>
        <v>5566982</v>
      </c>
      <c r="X33" s="34">
        <f t="shared" si="8"/>
        <v>0</v>
      </c>
      <c r="Y33" s="34">
        <f t="shared" si="8"/>
        <v>5566982</v>
      </c>
    </row>
    <row r="34" spans="1:25" ht="30.75" customHeight="1" x14ac:dyDescent="0.2">
      <c r="A34" s="276" t="s">
        <v>427</v>
      </c>
      <c r="B34" s="276"/>
      <c r="C34" s="276"/>
      <c r="D34" s="276"/>
      <c r="E34" s="276"/>
      <c r="F34" s="276"/>
      <c r="G34" s="8">
        <v>27</v>
      </c>
      <c r="H34" s="36">
        <f>SUM(H21:H29)</f>
        <v>0</v>
      </c>
      <c r="I34" s="36">
        <f t="shared" ref="I34:Y34" si="10">SUM(I21:I29)</f>
        <v>418319</v>
      </c>
      <c r="J34" s="36">
        <f t="shared" si="10"/>
        <v>185070</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141996</v>
      </c>
      <c r="V34" s="36">
        <f t="shared" si="10"/>
        <v>-2569446</v>
      </c>
      <c r="W34" s="36">
        <f t="shared" si="10"/>
        <v>-1824061</v>
      </c>
      <c r="X34" s="36">
        <f t="shared" si="10"/>
        <v>0</v>
      </c>
      <c r="Y34" s="36">
        <f t="shared" si="10"/>
        <v>-1824061</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2601367</v>
      </c>
      <c r="I36" s="33">
        <v>10914512</v>
      </c>
      <c r="J36" s="33">
        <v>1168910</v>
      </c>
      <c r="K36" s="33">
        <v>103683</v>
      </c>
      <c r="L36" s="33">
        <v>103683</v>
      </c>
      <c r="M36" s="33">
        <v>0</v>
      </c>
      <c r="N36" s="33">
        <v>0</v>
      </c>
      <c r="O36" s="33">
        <v>1997109</v>
      </c>
      <c r="P36" s="33">
        <v>0</v>
      </c>
      <c r="Q36" s="33">
        <v>0</v>
      </c>
      <c r="R36" s="33">
        <v>0</v>
      </c>
      <c r="S36" s="33">
        <v>0</v>
      </c>
      <c r="T36" s="33">
        <v>0</v>
      </c>
      <c r="U36" s="33">
        <v>7098471</v>
      </c>
      <c r="V36" s="33">
        <v>5566982</v>
      </c>
      <c r="W36" s="37">
        <f>H36+I36+J36+K36-L36+M36+N36+O36+P36+Q36+R36+U36+V36+S36+T36</f>
        <v>29347351</v>
      </c>
      <c r="X36" s="33">
        <v>0</v>
      </c>
      <c r="Y36" s="37">
        <f t="shared" ref="Y36:Y38" si="12">W36+X36</f>
        <v>29347351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2601367</v>
      </c>
      <c r="I39" s="34">
        <f t="shared" ref="I39:Y39" si="14">I36+I37+I38</f>
        <v>10914512</v>
      </c>
      <c r="J39" s="34">
        <f t="shared" si="14"/>
        <v>1168910</v>
      </c>
      <c r="K39" s="34">
        <f t="shared" si="14"/>
        <v>103683</v>
      </c>
      <c r="L39" s="34">
        <f t="shared" si="14"/>
        <v>103683</v>
      </c>
      <c r="M39" s="34">
        <f t="shared" si="14"/>
        <v>0</v>
      </c>
      <c r="N39" s="34">
        <f t="shared" si="14"/>
        <v>0</v>
      </c>
      <c r="O39" s="34">
        <f t="shared" si="14"/>
        <v>1997109</v>
      </c>
      <c r="P39" s="34">
        <f t="shared" si="14"/>
        <v>0</v>
      </c>
      <c r="Q39" s="34">
        <f t="shared" si="14"/>
        <v>0</v>
      </c>
      <c r="R39" s="34">
        <f t="shared" si="14"/>
        <v>0</v>
      </c>
      <c r="S39" s="34">
        <f t="shared" si="14"/>
        <v>0</v>
      </c>
      <c r="T39" s="34">
        <f t="shared" si="14"/>
        <v>0</v>
      </c>
      <c r="U39" s="34">
        <f t="shared" si="14"/>
        <v>7098471</v>
      </c>
      <c r="V39" s="34">
        <f t="shared" si="14"/>
        <v>5566982</v>
      </c>
      <c r="W39" s="34">
        <f t="shared" si="14"/>
        <v>29347351</v>
      </c>
      <c r="X39" s="34">
        <f t="shared" si="14"/>
        <v>0</v>
      </c>
      <c r="Y39" s="34">
        <f t="shared" si="14"/>
        <v>29347351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1289406</v>
      </c>
      <c r="W40" s="37">
        <f t="shared" ref="W40:W58" si="15">H40+I40+J40+K40-L40+M40+N40+O40+P40+Q40+R40+U40+V40+S40+T40</f>
        <v>1289406</v>
      </c>
      <c r="X40" s="33">
        <v>0</v>
      </c>
      <c r="Y40" s="37">
        <f t="shared" ref="Y40:Y58" si="16">W40+X40</f>
        <v>1289406</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190559</v>
      </c>
      <c r="L53" s="33">
        <v>190559</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77" t="s">
        <v>422</v>
      </c>
      <c r="B56" s="277"/>
      <c r="C56" s="277"/>
      <c r="D56" s="277"/>
      <c r="E56" s="277"/>
      <c r="F56" s="277"/>
      <c r="G56" s="6">
        <v>48</v>
      </c>
      <c r="H56" s="33">
        <v>0</v>
      </c>
      <c r="I56" s="33">
        <v>173289</v>
      </c>
      <c r="J56" s="33">
        <v>0</v>
      </c>
      <c r="K56" s="33">
        <v>172007</v>
      </c>
      <c r="L56" s="33">
        <v>172007</v>
      </c>
      <c r="M56" s="33">
        <v>0</v>
      </c>
      <c r="N56" s="33">
        <v>0</v>
      </c>
      <c r="O56" s="33">
        <v>0</v>
      </c>
      <c r="P56" s="33">
        <v>0</v>
      </c>
      <c r="Q56" s="33">
        <v>0</v>
      </c>
      <c r="R56" s="33">
        <v>0</v>
      </c>
      <c r="S56" s="33">
        <v>0</v>
      </c>
      <c r="T56" s="33">
        <v>0</v>
      </c>
      <c r="U56" s="33">
        <v>-362565</v>
      </c>
      <c r="V56" s="33">
        <v>0</v>
      </c>
      <c r="W56" s="37">
        <f t="shared" si="15"/>
        <v>-189276</v>
      </c>
      <c r="X56" s="33">
        <v>0</v>
      </c>
      <c r="Y56" s="37">
        <f t="shared" si="16"/>
        <v>-189276</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2982732</v>
      </c>
      <c r="V57" s="33">
        <v>-2982732</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2601367</v>
      </c>
      <c r="I59" s="36">
        <f t="shared" ref="I59:Y59" si="17">SUM(I39:I58)</f>
        <v>11087801</v>
      </c>
      <c r="J59" s="36">
        <f t="shared" si="17"/>
        <v>1168910</v>
      </c>
      <c r="K59" s="36">
        <f t="shared" si="17"/>
        <v>466249</v>
      </c>
      <c r="L59" s="36">
        <f t="shared" si="17"/>
        <v>466249</v>
      </c>
      <c r="M59" s="36">
        <f t="shared" si="17"/>
        <v>0</v>
      </c>
      <c r="N59" s="36">
        <f t="shared" si="17"/>
        <v>0</v>
      </c>
      <c r="O59" s="36">
        <f t="shared" si="17"/>
        <v>1997109</v>
      </c>
      <c r="P59" s="36">
        <f t="shared" si="17"/>
        <v>0</v>
      </c>
      <c r="Q59" s="36">
        <f t="shared" si="17"/>
        <v>0</v>
      </c>
      <c r="R59" s="36">
        <f t="shared" si="17"/>
        <v>0</v>
      </c>
      <c r="S59" s="36">
        <f t="shared" si="17"/>
        <v>0</v>
      </c>
      <c r="T59" s="36">
        <f t="shared" si="17"/>
        <v>0</v>
      </c>
      <c r="U59" s="36">
        <f t="shared" si="17"/>
        <v>9718638</v>
      </c>
      <c r="V59" s="36">
        <f t="shared" si="17"/>
        <v>1289406</v>
      </c>
      <c r="W59" s="36">
        <f t="shared" si="17"/>
        <v>27863231</v>
      </c>
      <c r="X59" s="36">
        <f t="shared" si="17"/>
        <v>0</v>
      </c>
      <c r="Y59" s="36">
        <f t="shared" si="17"/>
        <v>27863231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1289406</v>
      </c>
      <c r="W62" s="37">
        <f t="shared" si="20"/>
        <v>1289406</v>
      </c>
      <c r="X62" s="37">
        <f t="shared" si="20"/>
        <v>0</v>
      </c>
      <c r="Y62" s="37">
        <f t="shared" si="20"/>
        <v>1289406</v>
      </c>
    </row>
    <row r="63" spans="1:25" ht="29.25" customHeight="1" x14ac:dyDescent="0.2">
      <c r="A63" s="276" t="s">
        <v>434</v>
      </c>
      <c r="B63" s="276"/>
      <c r="C63" s="276"/>
      <c r="D63" s="276"/>
      <c r="E63" s="276"/>
      <c r="F63" s="276"/>
      <c r="G63" s="8">
        <v>54</v>
      </c>
      <c r="H63" s="38">
        <f>SUM(H50:H58)</f>
        <v>0</v>
      </c>
      <c r="I63" s="38">
        <f t="shared" ref="I63:Y63" si="22">SUM(I50:I58)</f>
        <v>173289</v>
      </c>
      <c r="J63" s="38">
        <f t="shared" si="22"/>
        <v>0</v>
      </c>
      <c r="K63" s="38">
        <f t="shared" si="22"/>
        <v>362566</v>
      </c>
      <c r="L63" s="38">
        <f t="shared" si="22"/>
        <v>362566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2620167</v>
      </c>
      <c r="V63" s="38">
        <f t="shared" si="22"/>
        <v>-5566982</v>
      </c>
      <c r="W63" s="38">
        <f t="shared" si="22"/>
        <v>-2773526</v>
      </c>
      <c r="X63" s="38">
        <f t="shared" si="22"/>
        <v>0</v>
      </c>
      <c r="Y63" s="38">
        <f t="shared" si="22"/>
        <v>-2773526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3a35a7c-674e-4d13-9f94-614cf5380fcc"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4F1DF0DE-67CD-401D-9BDF-CC22440F8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462BE0-CF4D-478C-9094-83A1ADEC0B7F}">
  <ds:schemaRefs>
    <ds:schemaRef ds:uri="Microsoft.SharePoint.Taxonomy.ContentTypeSync"/>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Danijela Moskalj (Span)</cp:lastModifiedBy>
  <cp:lastPrinted>2018-04-25T06:49:36Z</cp:lastPrinted>
  <dcterms:created xsi:type="dcterms:W3CDTF">2008-10-17T11:51:54Z</dcterms:created>
  <dcterms:modified xsi:type="dcterms:W3CDTF">2023-07-25T13:39:31Z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