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3/9-23/TFI/"/>
    </mc:Choice>
  </mc:AlternateContent>
  <xr:revisionPtr revIDLastSave="140" documentId="8_{0AB8705A-5306-4787-955C-16AD03A69A96}" xr6:coauthVersionLast="47" xr6:coauthVersionMax="47" xr10:uidLastSave="{F07AC6C9-FA58-4036-A587-938D1E96DA46}"/>
  <bookViews>
    <workbookView xWindow="14400" yWindow="0" windowWidth="14400" windowHeight="1560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8" i="22" l="1"/>
  <c r="I48" i="22" s="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<sst xmlns="http://schemas.openxmlformats.org/spreadsheetml/2006/main" count="530" uniqueCount="465">
  <si>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</si>
  <si>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</si>
  <si>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</si>
  <si>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</si>
  <si>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</si>
  <si>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</si>
  <si>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</si>
  <si>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</si>
  <si>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</si>
  <si>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</si>
  <si>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</si>
  <si>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</si>
  <si>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</si>
  <si>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</si>
  <si>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</si>
  <si>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</si>
  <si>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</si>
  <si>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</si>
  <si>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</si>
  <si>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</si>
  <si>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</si>
  <si>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</si>
  <si>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</si>
  <si>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</si>
  <si>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</si>
  <si>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</si>
  <si>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</si>
  <si>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</si>
  <si>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</si>
  <si>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</si>
  <si>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</si>
  <si>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</si>
  <si>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</si>
  <si>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</si>
  <si>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</si>
  <si>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</si>
  <si>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</si>
  <si>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</si>
  <si>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</si>
  <si>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</si>
  <si>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</si>
  <si>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</si>
  <si>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</si>
  <si>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</si>
  <si>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</si>
  <si>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</si>
  <si>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</si>
  <si>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</si>
  <si>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</si>
  <si>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</si>
  <si>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</si>
  <si>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</si>
  <si>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</si>
  <si>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</si>
  <si>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</si>
  <si>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</si>
  <si>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</si>
  <si>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</si>
  <si>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</si>
  <si>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</si>
  <si>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</si>
  <si>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</si>
  <si>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</si>
  <si>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</si>
  <si>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</si>
  <si>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</si>
  <si>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</si>
  <si>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</si>
  <si>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</si>
  <si>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</si>
  <si>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</si>
  <si>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</si>
  <si>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</si>
  <si>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</si>
  <si>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</si>
  <si>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</si>
  <si>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</si>
  <si>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</si>
  <si>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</si>
  <si>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</si>
  <si>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</si>
  <si>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</si>
  <si>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</si>
  <si>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</si>
  <si>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</si>
  <si>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</si>
  <si>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</si>
  <si>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</si>
  <si>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</si>
  <si>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</si>
  <si>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</si>
  <si>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</si>
  <si>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</si>
  <si>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</si>
  <si>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</si>
  <si>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</si>
  <si>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</si>
  <si>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</si>
  <si>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</si>
  <si>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</si>
  <si>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</si>
  <si>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</si>
  <si>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</si>
  <si>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</si>
  <si>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</si>
  <si>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</si>
  <si>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</si>
  <si>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</si>
  <si>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</si>
  <si>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</si>
  <si>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</si>
  <si>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</si>
  <si>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</si>
  <si>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</si>
  <si>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</si>
  <si>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</si>
  <si>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</si>
  <si>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</si>
  <si>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</si>
  <si>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</si>
  <si>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</si>
  <si>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</si>
  <si>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</si>
  <si>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</si>
  <si>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</si>
  <si>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</si>
  <si>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</si>
  <si>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</si>
  <si>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</si>
  <si>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</si>
  <si>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</si>
  <si>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</si>
  <si>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</si>
  <si>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</si>
  <si>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</si>
  <si>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</si>
  <si>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</si>
  <si>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</si>
  <si>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</si>
  <si>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</si>
  <si>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</si>
  <si>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</si>
  <si>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</si>
  <si>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</si>
  <si>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</si>
  <si>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</si>
  <si>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</si>
  <si>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</si>
  <si>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</si>
  <si>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</si>
  <si>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</si>
  <si>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</si>
  <si>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</si>
  <si>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</si>
  <si>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</si>
  <si>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</si>
  <si>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</si>
  <si>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</si>
  <si>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</si>
  <si>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</si>
  <si>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</si>
  <si>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</si>
  <si>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</si>
  <si>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</si>
  <si>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</si>
  <si>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</si>
  <si>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</si>
  <si>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</si>
  <si>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</si>
  <si>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</si>
  <si>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</si>
  <si>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</si>
  <si>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</si>
  <si>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</si>
  <si>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</si>
  <si>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</si>
  <si>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</si>
  <si>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</si>
  <si>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</si>
  <si>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</si>
  <si>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</si>
  <si>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</si>
  <si>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</si>
  <si>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</si>
  <si>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</si>
  <si>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</si>
  <si>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</si>
  <si>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</si>
  <si>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</si>
  <si>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</si>
  <si>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</si>
  <si>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</si>
  <si>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</si>
  <si>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</si>
  <si>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</si>
  <si>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</si>
  <si>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</si>
  <si>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</si>
  <si>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</si>
  <si>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</si>
  <si>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</si>
  <si>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</si>
  <si>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</si>
  <si>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</si>
  <si>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</si>
  <si>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</si>
  <si>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</si>
  <si>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</si>
  <si>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</si>
  <si>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</si>
  <si>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</si>
  <si>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</si>
  <si>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</si>
  <si>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</si>
  <si>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</si>
  <si>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</si>
  <si>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</si>
  <si>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</si>
  <si>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</si>
  <si>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</si>
  <si>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</si>
  <si>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</si>
  <si>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</si>
  <si>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</si>
  <si>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</si>
  <si>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</si>
  <si>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</si>
  <si>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</si>
  <si>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</si>
  <si>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</si>
  <si>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</si>
  <si>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</si>
  <si>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</si>
  <si>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</si>
  <si>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</si>
  <si>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</si>
  <si>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</si>
  <si>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</si>
  <si>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</si>
  <si>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</si>
  <si>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</si>
  <si>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</si>
  <si>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</si>
  <si>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</si>
  <si>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</si>
  <si>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</si>
  <si>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</si>
  <si>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</si>
  <si>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</si>
  <si>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</si>
  <si>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</si>
  <si>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</si>
  <si>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</si>
  <si>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</si>
  <si>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</si>
  <si>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</si>
  <si>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</si>
  <si>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</si>
  <si>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</si>
  <si>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</si>
  <si>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</si>
  <si>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</si>
  <si>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</si>
  <si>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</si>
  <si>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</si>
  <si>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</si>
  <si>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</si>
  <si>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</si>
  <si>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</si>
  <si>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</si>
  <si>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</si>
  <si>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</si>
  <si>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</si>
  <si>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</si>
  <si>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</si>
  <si>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</si>
  <si>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</si>
  <si>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</si>
  <si>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</si>
  <si>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</si>
  <si>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</si>
  <si>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</si>
  <si>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</si>
  <si>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</si>
  <si>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</si>
  <si>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</si>
  <si>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</si>
  <si>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</si>
  <si>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</si>
  <si>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</si>
  <si>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</si>
  <si>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</si>
  <si>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</si>
  <si>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</si>
  <si>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</si>
  <si>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</si>
  <si>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</si>
  <si>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</si>
  <si>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</si>
  <si>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</si>
  <si>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</si>
  <si>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</si>
  <si>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</si>
  <si>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</si>
  <si>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</si>
  <si>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</si>
  <si>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</si>
  <si>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</si>
  <si>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</si>
  <si>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</si>
  <si>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</si>
  <si>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</si>
  <si>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</si>
  <si>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</si>
  <si>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</si>
  <si>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</si>
  <si>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</si>
  <si>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</si>
  <si>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</si>
  <si>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</si>
  <si>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</si>
  <si>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</si>
  <si>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</si>
  <si>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</si>
  <si>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</si>
  <si>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</si>
  <si>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</si>
  <si>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</si>
  <si>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</si>
  <si>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</si>
  <si>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</si>
  <si>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</si>
  <si>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</si>
  <si>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</si>
  <si>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</si>
  <si>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</si>
  <si>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</si>
  <si>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</si>
  <si>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</si>
  <si>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</si>
  <si>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</si>
  <si>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</si>
  <si>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</si>
  <si>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</si>
  <si>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</si>
  <si>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</si>
  <si>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</si>
  <si>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</si>
  <si>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</si>
  <si>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</si>
  <si>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</si>
  <si>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</si>
  <si>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</si>
  <si>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</si>
  <si>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</si>
  <si>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</si>
  <si>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</si>
  <si>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</si>
  <si>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</si>
  <si>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</si>
  <si>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</si>
  <si>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</si>
  <si>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</si>
  <si>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</si>
  <si>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</si>
  <si>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</si>
  <si>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</si>
  <si>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</si>
  <si>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</si>
  <si>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</si>
  <si>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</si>
  <si>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</si>
  <si>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</si>
  <si>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</si>
  <si>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</si>
  <si>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</si>
  <si>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</si>
  <si>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</si>
  <si>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</si>
  <si>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</si>
  <si>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</si>
  <si>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</si>
  <si>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</si>
  <si>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</si>
  <si>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</si>
  <si>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</si>
  <si>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</si>
  <si>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</si>
  <si>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</si>
  <si>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</si>
  <si>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</si>
  <si>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</si>
  <si>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</si>
  <si>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</si>
  <si>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</si>
  <si>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</si>
  <si>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</si>
  <si>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</si>
  <si>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</si>
  <si>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</si>
  <si>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</si>
  <si>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</si>
  <si>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</si>
  <si>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</si>
  <si>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</si>
  <si>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</si>
  <si>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</si>
  <si>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</si>
  <si>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</si>
  <si>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</si>
  <si>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</si>
  <si>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</si>
  <si>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</si>
  <si>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</si>
  <si>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</si>
  <si>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</si>
  <si>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</si>
  <si>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</si>
  <si>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</si>
  <si>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</si>
  <si>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</si>
  <si>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</si>
  <si>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</si>
  <si>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</si>
  <si>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</si>
  <si>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</si>
  <si>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</si>
  <si>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</si>
  <si>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</si>
  <si>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</si>
  <si>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</si>
  <si>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</si>
  <si>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</si>
  <si>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</si>
  <si>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</si>
  <si>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</si>
  <si>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</si>
  <si>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</si>
  <si>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</si>
  <si>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</si>
  <si>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</si>
  <si>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</si>
  <si>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</si>
  <si>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</si>
  <si>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</si>
  <si>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</si>
  <si>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</si>
  <si>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</si>
  <si>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</si>
  <si>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stanje na dan 30.09.2023</t>
  </si>
  <si>
    <t>Obveznik: Span d.d.</t>
  </si>
  <si>
    <t>u razdoblju 01.01.2023 do 30.09.2023</t>
  </si>
  <si>
    <t>u razdoblju 01.01.2023. do 30.09.2023.</t>
  </si>
  <si>
    <t>00313017</t>
  </si>
  <si>
    <t>HR</t>
  </si>
  <si>
    <t>080192242</t>
  </si>
  <si>
    <t>19680551758</t>
  </si>
  <si>
    <t xml:space="preserve">747800L0D5F39CX8NA43 </t>
  </si>
  <si>
    <t>90298</t>
  </si>
  <si>
    <t>Span d.d.</t>
  </si>
  <si>
    <t>Zagreb</t>
  </si>
  <si>
    <t>Koturaška cesta 47</t>
  </si>
  <si>
    <t>info@span.eu</t>
  </si>
  <si>
    <t>www.span.eu</t>
  </si>
  <si>
    <t>BILJEŠKE UZ FINANCIJSKE IZVJEŠTAJE - TFI
(koji se sastavljaju za tromjesečna razdoblja)
Naziv izdavatelja: Span d.d.
Sjedište: Koturaška cesta 47, Zagreb, Hrvatska
OIB: 19680551758
MBS: 080192242
Izvještajno razdoblje: 01.01.2023. do 30.09.2023.
Bilješke uz financijske izvještaje za tromjesečna razdoblja priložene su u Nerevidiranim rezultatima poslovanja Span Grupe i društva Span d.d. za prvih devet mjeseci 2023. godine koji je dostupan na internetskim stranicama Zagrebačke burze.
Godišnji izvještaj Span Grupe i društva Span d.d. za 2022. godinu dostupan je na internetskim stranicama tvrtke Span d.d.
Računovodstvene politike koje se primjenjuju prilikom sastavljanja financijskih izvještaja za izvještajno razdoblje iste su kao i u posljednjim godišnjim financijskim izvještajima.
Span d.d. je izdao korporativne garancije u iznosu 3.274 tisuća eura (od toga za povezana društva 1.728 tisuća eura), zadužnice u iznosu 28.304 tisuća eura (od toga za povezana društva 1.481 tisuća eura) te mjenice u iznosu 5.054 tisuća eura (od toga za povezana društva 400 tisuća eura).
Prosječan broj zaposlenih Span Grupe u razdoblju od 1.1.2023. do 30.09.2023. godine bio je 819. Prosječan broj zaposlenih društva Span d.d. u razdoblju od 1.1.2023. do 30.09.2023. godine bio je 616.
U promatranom razdoblju društvo Span d.d. kapitaliziralo je trošak rada koji se odnosi na nastavak razvoja interno generirane nematerijalne imovine. Ukupan iznos troška zaposlenih tijekom razdoblja iznosi 17.261 tisuća eura od čega iznos od 16.981 tisuća eura  direktno tereti troškove razdoblja, dok je 280 tisuća eura kapitalizirano. Kapitalizirani trošak raščlanjen je na neto plaće (170 tisuća eura), poreze i doprinose iz plaća (64 tisuća eura) te doprinose na plaće (46 tisuća eura). U promatranom razdoblju Span Grupa kapitalizirala je trošak rada koji se odnosi na nastavak razvoja interno generirane nematerijalne imovine. Ukupan iznos troška zaposlenih tijekom razdoblja iznosi 18.318 tisuća eura od čega iznos od 18.025 tisuća eura direktno tereti troškove razdoblja, dok je 293 tisuće eura kapitalizirano. Kapitalizirani trošak raščlanjen je na neto plaće (178 tisuća eura), poreze i doprinose iz plaća (68 tisuća eura) te doprinose na plaće (47 tisuća eura).
Odgođena porezna imovina Span Grupe na dan 31.12.2022. iznosi 1.661 tisuću eura, a društva Span d.d. 1.341 tisuću eura. U Span Grupi je u izvještajnom razdoblju smanjena odgođena porezna imovina za 294 tisuće eura, a u društvu Span d.d. odgođena porezna imovina smanjena je za 316 tisuće eura. Smanjenje odgođene porezne imovine odnosi se na obvezu poreza na dobit koja je utvrđena na ostvareni rezultat u izvještanom razdoblju. 
Span d.d. drži sudjelujući udjel u kapitalu u poduzećima Trilix d.o.o., Zagreb i Bonsai d.o.o., Zagreb. Iznos kapitala koji društvo Span d.d. drži u poduzeću Trilix d.o.o. iznosi 60%, odnosno 159 tisuća eura, iznos ukupnog kapitala i rezervi društva Trilix d.o.o. iznosi 266 tisuća eura, a dobitak u poslovnoj godini 2022. iznosi 38 tisuća eura. Iznos kapitala koji društvo Span d.d. drži u poduzeću Bonsai d.o.o. iznosi 70%, odnosno 259 tisuća eura, iznos ukupnog kapitala i rezervi društva Bonsai d.o.o. iznosi 369 tisuća eura, a dobitak u poslovnoj godini 2022. iznosi 180 tisuća eura.
Poduzetnici gdje Span d.d. ima neograničenu odgovornost su: Span d.o.o., Ljubljana, Span IT Ltd., London, Span USA Inc., Chicago, Span LLC, Baku, Span GmbH, Munich, LLC Span, Kiev, SPAN SWISS AG, Zurich, SPAN-IT SRL, Moldova, Ekobit d.o.o., Zagreb i Span Centar kibernetičke sigurnosti d.o.o., Zagreb.  Društvo je krajem ožujka 2023. godine kupilo poslovne udjele u društvu GT Tarkvara, Estonija.  Društvo je dana 8. rujna 2023. godine osnovalo Span društvo s ograničenom odgovornošću u Gruziji.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</si>
</sst>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xmlMaps" Target="xmlMap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panzg.sharepoint.com/sites/Reporting/Zajednicki%20dokumenti/General/2023/9-23/Span%20konsolidacija%209-2023%20v3.xlsx" TargetMode="External"/><Relationship Id="rId1" Type="http://schemas.openxmlformats.org/officeDocument/2006/relationships/externalLinkPath" Target="/sites/Reporting/Zajednicki%20dokumenti/General/2023/9-23/Span%20konsolidacija%209-2023%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Ključni financijski pokazatelji"/>
      <sheetName val="Short BS"/>
      <sheetName val="IPO revenues stream"/>
      <sheetName val=" P&amp;L Span Group"/>
      <sheetName val="Capex i CF"/>
      <sheetName val="CF Indirektni"/>
      <sheetName val="CF - matrica Grupa"/>
      <sheetName val="CF - matrica Društvo"/>
      <sheetName val="TFI bilanca"/>
      <sheetName val="TFI RDG"/>
      <sheetName val="TFI NT-I"/>
      <sheetName val="TFI PK Grupa"/>
      <sheetName val="TFI PK Span dd"/>
      <sheetName val="Bilješke za GFI"/>
      <sheetName val="KONSO 2023"/>
      <sheetName val="Summary KONSO"/>
      <sheetName val="KONSO 2022"/>
      <sheetName val="Financijski izvještaji - - - - "/>
      <sheetName val="Short P&amp;L"/>
      <sheetName val="P&amp;L"/>
      <sheetName val="P&amp;L Notes"/>
      <sheetName val="BS"/>
      <sheetName val="BS Notes"/>
      <sheetName val="Pridruženo društvo"/>
      <sheetName val="Estonija stjecanje"/>
      <sheetName val="Infocumuus pripajanje"/>
      <sheetName val="PPA Ekobit"/>
      <sheetName val="Segmenti"/>
      <sheetName val="CIT forms"/>
      <sheetName val="Ostala nematerijalna imovina"/>
      <sheetName val="PPE"/>
      <sheetName val="MSFI 16 Adj."/>
      <sheetName val="F tabela MSFI 16"/>
      <sheetName val="MSFI 16"/>
      <sheetName val="MSFI 16 EUR"/>
      <sheetName val="Obveze najmovi"/>
      <sheetName val="CF"/>
      <sheetName val="CF 2022"/>
      <sheetName val="CF 2021"/>
      <sheetName val="Equity"/>
      <sheetName val="Movement per individual NCI"/>
      <sheetName val="Odgođeni porez"/>
      <sheetName val="DTL"/>
      <sheetName val="DTA"/>
      <sheetName val="Temeljnica DTA"/>
      <sheetName val="Trilix significant NCI"/>
      <sheetName val="Trilix 2022_ "/>
      <sheetName val="Trilix 2021_"/>
      <sheetName val="Trilix 2020_"/>
      <sheetName val="Bonsai significant NCI"/>
      <sheetName val="Bonsai 2022_"/>
      <sheetName val="Bonsai 2021_"/>
      <sheetName val="Bonsai 2020_"/>
      <sheetName val="MMC significant NCI"/>
      <sheetName val="MMC 2021_"/>
      <sheetName val="Financijski instrumenti 1"/>
      <sheetName val="Financijski instrumenti 2"/>
      <sheetName val="Financijski instrumenti 3 Grupa"/>
      <sheetName val="Financijski instrumenti 3 d.d."/>
      <sheetName val="Credit risk"/>
      <sheetName val="Transakcije s povezanim stranam"/>
      <sheetName val="Transakcije s povezanim poduzet"/>
      <sheetName val="ICO sheets - - - - - "/>
      <sheetName val="ICO RDG 2023"/>
      <sheetName val="ICO RDG 2022"/>
      <sheetName val="ICO BS 2023"/>
      <sheetName val="ICO BS 2022"/>
      <sheetName val="ICO kapitalizacija imovine 2023"/>
      <sheetName val="Stjecanja - - - - "/>
      <sheetName val="Podloge za goodwill - -  - - - "/>
      <sheetName val="Recro-net"/>
      <sheetName val="InfoCumulus"/>
      <sheetName val="MMC"/>
      <sheetName val="Delion"/>
      <sheetName val="Temeljnice - - - - "/>
      <sheetName val="Osnovana ovisna društva 100%"/>
      <sheetName val="Osnovana ovisna društva &lt;100%"/>
      <sheetName val="Trajna tem - NCI početna stanja"/>
      <sheetName val="Stečena ovisna društva_MMC"/>
      <sheetName val="Stečena ovisna društva_Recro"/>
      <sheetName val="Stečena ovisna društva_InfoCumm"/>
      <sheetName val="Ownership movement sheet"/>
      <sheetName val="Pojedine bruto bilance - - - - "/>
      <sheetName val="SPAN 2023"/>
      <sheetName val="SPAN 2022"/>
      <sheetName val="Span mapping"/>
      <sheetName val="AOP mapping"/>
      <sheetName val="SPAN Sovenija 2023"/>
      <sheetName val="SPAN Sovenija 2022"/>
      <sheetName val="SPAN SlO mapping"/>
      <sheetName val="SPAN UK 2023"/>
      <sheetName val="SPAN UK 2022"/>
      <sheetName val="SPAN UK mapping"/>
      <sheetName val="SPAN USA 2023"/>
      <sheetName val="SPAN USA 2022"/>
      <sheetName val="SPAN USA mapping"/>
      <sheetName val="SPAN Azerbajdžan 2023"/>
      <sheetName val="SPAN Azerbajdžan 2022"/>
      <sheetName val="SPAN Azerbajdžan mapping"/>
      <sheetName val="Bonsai 2023"/>
      <sheetName val="Bonsai 2022"/>
      <sheetName val="Bonsai mapping"/>
      <sheetName val="Trilix 2023"/>
      <sheetName val="Trilix 2022"/>
      <sheetName val="Trilix mapping 2021"/>
      <sheetName val="InfoCumulus 2022"/>
      <sheetName val="InfoCumulus mapping"/>
      <sheetName val="SPAN Ukrajina 2023"/>
      <sheetName val="2023 mapp"/>
      <sheetName val="SPAN Ukrajina 2022"/>
      <sheetName val="UA mapping 2022"/>
      <sheetName val="SPAN Ukrajina mapping"/>
      <sheetName val="SPAN Ukrajina 2019"/>
      <sheetName val="Moldavia 2023"/>
      <sheetName val="Moldavia 2022"/>
      <sheetName val="Moldavia mapping"/>
      <sheetName val="SPAN Njemačka 2023"/>
      <sheetName val="SPAN Njemačka 2022"/>
      <sheetName val="SPAN Njemačka mapping"/>
      <sheetName val="SPAN Švicarska 2023"/>
      <sheetName val="SPAN Švicarska 2022"/>
      <sheetName val="SPAN Švicarska mapping"/>
      <sheetName val="MMC 2021"/>
      <sheetName val="MMC mapping"/>
      <sheetName val="Ekobit 2023"/>
      <sheetName val="Ekobit 2022"/>
      <sheetName val="Ekobit 14.3.2022."/>
      <sheetName val="Ekobit mapping"/>
      <sheetName val="Ekobit eliminac.dionica i priho"/>
      <sheetName val="Span CKS 2023"/>
      <sheetName val="Span CKS"/>
      <sheetName val="Span CKS mapping"/>
      <sheetName val="Fintech"/>
      <sheetName val="Estonia 31.3.2023"/>
      <sheetName val="Estonia 2023"/>
      <sheetName val="Estonia podružnica 2023"/>
      <sheetName val="Estonia mapping"/>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view="pageBreakPreview" zoomScaleNormal="100" zoomScaleSheetLayoutView="100" workbookViewId="0">
      <selection activeCell="N21" sqref="N2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44927</v>
      </c>
      <c r="F4" s="139"/>
      <c r="G4" s="99" t="s">
        <v>0</v>
      </c>
      <c r="H4" s="138">
        <v>45199</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3</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332</v>
      </c>
      <c r="B10" s="151"/>
      <c r="C10" s="151"/>
      <c r="D10" s="151"/>
      <c r="E10" s="151"/>
      <c r="F10" s="151"/>
      <c r="G10" s="151"/>
      <c r="H10" s="151"/>
      <c r="I10" s="151"/>
      <c r="J10" s="107"/>
    </row>
    <row r="11" spans="1:20" ht="24.6" customHeight="1" x14ac:dyDescent="0.25">
      <c r="A11" s="152" t="s">
        <v>309</v>
      </c>
      <c r="B11" s="153"/>
      <c r="C11" s="145" t="s">
        <v>453</v>
      </c>
      <c r="D11" s="146"/>
      <c r="E11" s="108"/>
      <c r="F11" s="154" t="s">
        <v>333</v>
      </c>
      <c r="G11" s="144"/>
      <c r="H11" s="155" t="s">
        <v>454</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455</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456</v>
      </c>
      <c r="D15" s="146"/>
      <c r="E15" s="163"/>
      <c r="F15" s="164"/>
      <c r="G15" s="109" t="s">
        <v>334</v>
      </c>
      <c r="H15" s="155" t="s">
        <v>457</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335</v>
      </c>
      <c r="C17" s="145" t="s">
        <v>458</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459</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10000</v>
      </c>
      <c r="D21" s="156"/>
      <c r="E21" s="149"/>
      <c r="F21" s="149"/>
      <c r="G21" s="160" t="s">
        <v>460</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461</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462</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t="s">
        <v>463</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835</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338</v>
      </c>
      <c r="D31" s="170" t="s">
        <v>336</v>
      </c>
      <c r="E31" s="171"/>
      <c r="F31" s="171"/>
      <c r="G31" s="171"/>
      <c r="H31" s="112"/>
      <c r="I31" s="122" t="s">
        <v>337</v>
      </c>
      <c r="J31" s="123" t="s">
        <v>338</v>
      </c>
    </row>
    <row r="32" spans="1:10" x14ac:dyDescent="0.25">
      <c r="A32" s="152"/>
      <c r="B32" s="159"/>
      <c r="C32" s="124"/>
      <c r="D32" s="99"/>
      <c r="E32" s="164"/>
      <c r="F32" s="164"/>
      <c r="G32" s="164"/>
      <c r="H32" s="164"/>
      <c r="I32" s="120"/>
      <c r="J32" s="121"/>
    </row>
    <row r="33" spans="1:10" x14ac:dyDescent="0.25">
      <c r="A33" s="152" t="s">
        <v>326</v>
      </c>
      <c r="B33" s="159"/>
      <c r="C33" s="40" t="s">
        <v>340</v>
      </c>
      <c r="D33" s="170" t="s">
        <v>339</v>
      </c>
      <c r="E33" s="171"/>
      <c r="F33" s="171"/>
      <c r="G33" s="171"/>
      <c r="H33" s="116"/>
      <c r="I33" s="122" t="s">
        <v>340</v>
      </c>
      <c r="J33" s="123" t="s">
        <v>341</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342</v>
      </c>
    </row>
    <row r="49" spans="1:10" x14ac:dyDescent="0.25">
      <c r="A49" s="126"/>
      <c r="B49" s="118"/>
      <c r="C49" s="118"/>
      <c r="D49" s="112"/>
      <c r="E49" s="149"/>
      <c r="F49" s="149"/>
      <c r="G49" s="176"/>
      <c r="H49" s="176"/>
      <c r="I49" s="112"/>
      <c r="J49" s="127" t="s">
        <v>343</v>
      </c>
    </row>
    <row r="50" spans="1:10" ht="14.45" customHeight="1" x14ac:dyDescent="0.25">
      <c r="A50" s="143" t="s">
        <v>319</v>
      </c>
      <c r="B50" s="154"/>
      <c r="C50" s="155"/>
      <c r="D50" s="156"/>
      <c r="E50" s="182" t="s">
        <v>344</v>
      </c>
      <c r="F50" s="183"/>
      <c r="G50" s="160"/>
      <c r="H50" s="161"/>
      <c r="I50" s="161"/>
      <c r="J50" s="162"/>
    </row>
    <row r="51" spans="1:10" x14ac:dyDescent="0.25">
      <c r="A51" s="126"/>
      <c r="B51" s="118"/>
      <c r="C51" s="176"/>
      <c r="D51" s="176"/>
      <c r="E51" s="149"/>
      <c r="F51" s="149"/>
      <c r="G51" s="184" t="s">
        <v>345</v>
      </c>
      <c r="H51" s="184"/>
      <c r="I51" s="184"/>
      <c r="J51" s="104"/>
    </row>
    <row r="52" spans="1:10" ht="13.9" customHeight="1" x14ac:dyDescent="0.25">
      <c r="A52" s="143" t="s">
        <v>320</v>
      </c>
      <c r="B52" s="154"/>
      <c r="C52" s="160"/>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346</v>
      </c>
      <c r="B58" s="154"/>
      <c r="C58" s="185"/>
      <c r="D58" s="186"/>
      <c r="E58" s="186"/>
      <c r="F58" s="186"/>
      <c r="G58" s="186"/>
      <c r="H58" s="186"/>
      <c r="I58" s="186"/>
      <c r="J58" s="187"/>
    </row>
    <row r="59" spans="1:10" ht="14.45" customHeight="1" x14ac:dyDescent="0.25">
      <c r="A59" s="111"/>
      <c r="B59" s="112"/>
      <c r="C59" s="188" t="s">
        <v>347</v>
      </c>
      <c r="D59" s="188"/>
      <c r="E59" s="188"/>
      <c r="F59" s="188"/>
      <c r="G59" s="112"/>
      <c r="H59" s="112"/>
      <c r="I59" s="112"/>
      <c r="J59" s="115"/>
    </row>
    <row r="60" spans="1:10" x14ac:dyDescent="0.25">
      <c r="A60" s="143" t="s">
        <v>348</v>
      </c>
      <c r="B60" s="154"/>
      <c r="C60" s="185"/>
      <c r="D60" s="186"/>
      <c r="E60" s="186"/>
      <c r="F60" s="186"/>
      <c r="G60" s="186"/>
      <c r="H60" s="186"/>
      <c r="I60" s="186"/>
      <c r="J60" s="187"/>
    </row>
    <row r="61" spans="1:10" ht="14.45" customHeight="1" x14ac:dyDescent="0.25">
      <c r="A61" s="128"/>
      <c r="B61" s="129"/>
      <c r="C61" s="189" t="s">
        <v>349</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view="pageBreakPreview" topLeftCell="A102" zoomScale="110" zoomScaleNormal="100" zoomScaleSheetLayoutView="110" workbookViewId="0">
      <selection activeCell="H134" sqref="H134:I134"/>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449</v>
      </c>
      <c r="B2" s="196"/>
      <c r="C2" s="196"/>
      <c r="D2" s="196"/>
      <c r="E2" s="196"/>
      <c r="F2" s="196"/>
      <c r="G2" s="196"/>
      <c r="H2" s="196"/>
      <c r="I2" s="196"/>
    </row>
    <row r="3" spans="1:9" x14ac:dyDescent="0.2">
      <c r="A3" s="197" t="s">
        <v>448</v>
      </c>
      <c r="B3" s="197"/>
      <c r="C3" s="197"/>
      <c r="D3" s="197"/>
      <c r="E3" s="197"/>
      <c r="F3" s="197"/>
      <c r="G3" s="197"/>
      <c r="H3" s="197"/>
      <c r="I3" s="197"/>
    </row>
    <row r="4" spans="1:9" x14ac:dyDescent="0.2">
      <c r="A4" s="198" t="s">
        <v>450</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18276593</v>
      </c>
      <c r="I9" s="82">
        <f>I10+I17+I27+I38+I43</f>
        <v>26692222</v>
      </c>
    </row>
    <row r="10" spans="1:9" ht="12.75" customHeight="1" x14ac:dyDescent="0.2">
      <c r="A10" s="191" t="s">
        <v>5</v>
      </c>
      <c r="B10" s="191"/>
      <c r="C10" s="191"/>
      <c r="D10" s="191"/>
      <c r="E10" s="191"/>
      <c r="F10" s="191"/>
      <c r="G10" s="12">
        <v>3</v>
      </c>
      <c r="H10" s="82">
        <f>H11+H12+H13+H14+H15+H16</f>
        <v>8118152</v>
      </c>
      <c r="I10" s="82">
        <f>I11+I12+I13+I14+I15+I16</f>
        <v>17219813</v>
      </c>
    </row>
    <row r="11" spans="1:9" ht="12.75" customHeight="1" x14ac:dyDescent="0.2">
      <c r="A11" s="190" t="s">
        <v>6</v>
      </c>
      <c r="B11" s="190"/>
      <c r="C11" s="190"/>
      <c r="D11" s="190"/>
      <c r="E11" s="190"/>
      <c r="F11" s="190"/>
      <c r="G11" s="11">
        <v>4</v>
      </c>
      <c r="H11" s="18">
        <v>1953642</v>
      </c>
      <c r="I11" s="18">
        <v>1515254</v>
      </c>
    </row>
    <row r="12" spans="1:9" ht="22.9" customHeight="1" x14ac:dyDescent="0.2">
      <c r="A12" s="190" t="s">
        <v>7</v>
      </c>
      <c r="B12" s="190"/>
      <c r="C12" s="190"/>
      <c r="D12" s="190"/>
      <c r="E12" s="190"/>
      <c r="F12" s="190"/>
      <c r="G12" s="11">
        <v>5</v>
      </c>
      <c r="H12" s="18">
        <v>423894</v>
      </c>
      <c r="I12" s="18">
        <v>733455</v>
      </c>
    </row>
    <row r="13" spans="1:9" ht="12.75" customHeight="1" x14ac:dyDescent="0.2">
      <c r="A13" s="190" t="s">
        <v>8</v>
      </c>
      <c r="B13" s="190"/>
      <c r="C13" s="190"/>
      <c r="D13" s="190"/>
      <c r="E13" s="190"/>
      <c r="F13" s="190"/>
      <c r="G13" s="11">
        <v>6</v>
      </c>
      <c r="H13" s="18">
        <v>4165678</v>
      </c>
      <c r="I13" s="18">
        <v>12694531</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35544</v>
      </c>
      <c r="I15" s="18">
        <v>814921</v>
      </c>
    </row>
    <row r="16" spans="1:9" ht="12.75" customHeight="1" x14ac:dyDescent="0.2">
      <c r="A16" s="190" t="s">
        <v>11</v>
      </c>
      <c r="B16" s="190"/>
      <c r="C16" s="190"/>
      <c r="D16" s="190"/>
      <c r="E16" s="190"/>
      <c r="F16" s="190"/>
      <c r="G16" s="11">
        <v>9</v>
      </c>
      <c r="H16" s="18">
        <v>1539394</v>
      </c>
      <c r="I16" s="18">
        <v>1461652</v>
      </c>
    </row>
    <row r="17" spans="1:9" ht="12.75" customHeight="1" x14ac:dyDescent="0.2">
      <c r="A17" s="191" t="s">
        <v>12</v>
      </c>
      <c r="B17" s="191"/>
      <c r="C17" s="191"/>
      <c r="D17" s="191"/>
      <c r="E17" s="191"/>
      <c r="F17" s="191"/>
      <c r="G17" s="12">
        <v>10</v>
      </c>
      <c r="H17" s="82">
        <f>H18+H19+H20+H21+H22+H23+H24+H25+H26</f>
        <v>8027790</v>
      </c>
      <c r="I17" s="82">
        <f>I18+I19+I20+I21+I22+I23+I24+I25+I26</f>
        <v>7637016</v>
      </c>
    </row>
    <row r="18" spans="1:9" ht="12.75" customHeight="1" x14ac:dyDescent="0.2">
      <c r="A18" s="190" t="s">
        <v>13</v>
      </c>
      <c r="B18" s="190"/>
      <c r="C18" s="190"/>
      <c r="D18" s="190"/>
      <c r="E18" s="190"/>
      <c r="F18" s="190"/>
      <c r="G18" s="11">
        <v>11</v>
      </c>
      <c r="H18" s="18">
        <v>1731990</v>
      </c>
      <c r="I18" s="18">
        <v>1731990</v>
      </c>
    </row>
    <row r="19" spans="1:9" ht="12.75" customHeight="1" x14ac:dyDescent="0.2">
      <c r="A19" s="190" t="s">
        <v>14</v>
      </c>
      <c r="B19" s="190"/>
      <c r="C19" s="190"/>
      <c r="D19" s="190"/>
      <c r="E19" s="190"/>
      <c r="F19" s="190"/>
      <c r="G19" s="11">
        <v>12</v>
      </c>
      <c r="H19" s="18">
        <v>4186811</v>
      </c>
      <c r="I19" s="18">
        <v>3580611</v>
      </c>
    </row>
    <row r="20" spans="1:9" ht="12.75" customHeight="1" x14ac:dyDescent="0.2">
      <c r="A20" s="190" t="s">
        <v>15</v>
      </c>
      <c r="B20" s="190"/>
      <c r="C20" s="190"/>
      <c r="D20" s="190"/>
      <c r="E20" s="190"/>
      <c r="F20" s="190"/>
      <c r="G20" s="11">
        <v>13</v>
      </c>
      <c r="H20" s="18">
        <v>824646</v>
      </c>
      <c r="I20" s="18">
        <v>764435</v>
      </c>
    </row>
    <row r="21" spans="1:9" ht="12.75" customHeight="1" x14ac:dyDescent="0.2">
      <c r="A21" s="190" t="s">
        <v>16</v>
      </c>
      <c r="B21" s="190"/>
      <c r="C21" s="190"/>
      <c r="D21" s="190"/>
      <c r="E21" s="190"/>
      <c r="F21" s="190"/>
      <c r="G21" s="11">
        <v>14</v>
      </c>
      <c r="H21" s="18">
        <v>1284343</v>
      </c>
      <c r="I21" s="18">
        <v>1559980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0</v>
      </c>
      <c r="I24" s="18">
        <v>0</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1" t="s">
        <v>22</v>
      </c>
      <c r="B27" s="191"/>
      <c r="C27" s="191"/>
      <c r="D27" s="191"/>
      <c r="E27" s="191"/>
      <c r="F27" s="191"/>
      <c r="G27" s="12">
        <v>20</v>
      </c>
      <c r="H27" s="82">
        <f>SUM(H28:H37)</f>
        <v>469054</v>
      </c>
      <c r="I27" s="82">
        <f>SUM(I28:I37)</f>
        <v>467843</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74766</v>
      </c>
      <c r="I35" s="18">
        <v>77351</v>
      </c>
    </row>
    <row r="36" spans="1:9" ht="12.75" customHeight="1" x14ac:dyDescent="0.2">
      <c r="A36" s="190" t="s">
        <v>31</v>
      </c>
      <c r="B36" s="190"/>
      <c r="C36" s="190"/>
      <c r="D36" s="190"/>
      <c r="E36" s="190"/>
      <c r="F36" s="190"/>
      <c r="G36" s="11">
        <v>29</v>
      </c>
      <c r="H36" s="18">
        <v>265535</v>
      </c>
      <c r="I36" s="18">
        <v>262684</v>
      </c>
    </row>
    <row r="37" spans="1:9" ht="12.75" customHeight="1" x14ac:dyDescent="0.2">
      <c r="A37" s="190" t="s">
        <v>32</v>
      </c>
      <c r="B37" s="190"/>
      <c r="C37" s="190"/>
      <c r="D37" s="190"/>
      <c r="E37" s="190"/>
      <c r="F37" s="190"/>
      <c r="G37" s="11">
        <v>30</v>
      </c>
      <c r="H37" s="18">
        <v>128753</v>
      </c>
      <c r="I37" s="18">
        <v>127808</v>
      </c>
    </row>
    <row r="38" spans="1:9" ht="12.75" customHeight="1" x14ac:dyDescent="0.2">
      <c r="A38" s="191" t="s">
        <v>33</v>
      </c>
      <c r="B38" s="191"/>
      <c r="C38" s="191"/>
      <c r="D38" s="191"/>
      <c r="E38" s="191"/>
      <c r="F38" s="191"/>
      <c r="G38" s="12">
        <v>31</v>
      </c>
      <c r="H38" s="82">
        <f>H39+H40+H41+H42</f>
        <v>509</v>
      </c>
      <c r="I38" s="82">
        <f>I39+I40+I41+I42</f>
        <v>509</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509</v>
      </c>
      <c r="I42" s="18">
        <v>509</v>
      </c>
    </row>
    <row r="43" spans="1:9" ht="12.75" customHeight="1" x14ac:dyDescent="0.2">
      <c r="A43" s="190" t="s">
        <v>38</v>
      </c>
      <c r="B43" s="190"/>
      <c r="C43" s="190"/>
      <c r="D43" s="190"/>
      <c r="E43" s="190"/>
      <c r="F43" s="190"/>
      <c r="G43" s="11">
        <v>36</v>
      </c>
      <c r="H43" s="18">
        <v>1661088</v>
      </c>
      <c r="I43" s="18">
        <v>1367041</v>
      </c>
    </row>
    <row r="44" spans="1:9" ht="12.75" customHeight="1" x14ac:dyDescent="0.2">
      <c r="A44" s="192" t="s">
        <v>303</v>
      </c>
      <c r="B44" s="192"/>
      <c r="C44" s="192"/>
      <c r="D44" s="192"/>
      <c r="E44" s="192"/>
      <c r="F44" s="192"/>
      <c r="G44" s="12">
        <v>37</v>
      </c>
      <c r="H44" s="82">
        <f>H45+H53+H60+H70</f>
        <v>34756877</v>
      </c>
      <c r="I44" s="82">
        <f>I45+I53+I60+I70</f>
        <v>27400443</v>
      </c>
    </row>
    <row r="45" spans="1:9" ht="12.75" customHeight="1" x14ac:dyDescent="0.2">
      <c r="A45" s="191" t="s">
        <v>39</v>
      </c>
      <c r="B45" s="191"/>
      <c r="C45" s="191"/>
      <c r="D45" s="191"/>
      <c r="E45" s="191"/>
      <c r="F45" s="191"/>
      <c r="G45" s="12">
        <v>38</v>
      </c>
      <c r="H45" s="82">
        <f>SUM(H46:H52)</f>
        <v>490313</v>
      </c>
      <c r="I45" s="82">
        <f>SUM(I46:I52)</f>
        <v>251950</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490313</v>
      </c>
      <c r="I49" s="18">
        <v>251950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15038694</v>
      </c>
      <c r="I53" s="82">
        <f>SUM(I54:I59)</f>
        <v>17850259</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14099012</v>
      </c>
      <c r="I56" s="18">
        <v>16306095</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437417</v>
      </c>
      <c r="I58" s="18">
        <v>983286</v>
      </c>
    </row>
    <row r="59" spans="1:9" ht="12.75" customHeight="1" x14ac:dyDescent="0.2">
      <c r="A59" s="190" t="s">
        <v>53</v>
      </c>
      <c r="B59" s="190"/>
      <c r="C59" s="190"/>
      <c r="D59" s="190"/>
      <c r="E59" s="190"/>
      <c r="F59" s="190"/>
      <c r="G59" s="11">
        <v>52</v>
      </c>
      <c r="H59" s="18">
        <v>502265</v>
      </c>
      <c r="I59" s="18">
        <v>560878</v>
      </c>
    </row>
    <row r="60" spans="1:9" ht="12.75" customHeight="1" x14ac:dyDescent="0.2">
      <c r="A60" s="191" t="s">
        <v>54</v>
      </c>
      <c r="B60" s="191"/>
      <c r="C60" s="191"/>
      <c r="D60" s="191"/>
      <c r="E60" s="191"/>
      <c r="F60" s="191"/>
      <c r="G60" s="12">
        <v>53</v>
      </c>
      <c r="H60" s="82">
        <f>SUM(H61:H69)</f>
        <v>412609</v>
      </c>
      <c r="I60" s="82">
        <f>SUM(I61:I69)</f>
        <v>903609</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412609</v>
      </c>
      <c r="I68" s="18">
        <v>903609</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18815261</v>
      </c>
      <c r="I70" s="18">
        <v>8394625</v>
      </c>
    </row>
    <row r="71" spans="1:9" ht="12.75" customHeight="1" x14ac:dyDescent="0.2">
      <c r="A71" s="206" t="s">
        <v>58</v>
      </c>
      <c r="B71" s="206"/>
      <c r="C71" s="206"/>
      <c r="D71" s="206"/>
      <c r="E71" s="206"/>
      <c r="F71" s="206"/>
      <c r="G71" s="11">
        <v>64</v>
      </c>
      <c r="H71" s="18">
        <v>2220428</v>
      </c>
      <c r="I71" s="18">
        <v>4723628</v>
      </c>
    </row>
    <row r="72" spans="1:9" ht="12.75" customHeight="1" x14ac:dyDescent="0.2">
      <c r="A72" s="192" t="s">
        <v>304</v>
      </c>
      <c r="B72" s="192"/>
      <c r="C72" s="192"/>
      <c r="D72" s="192"/>
      <c r="E72" s="192"/>
      <c r="F72" s="192"/>
      <c r="G72" s="12">
        <v>65</v>
      </c>
      <c r="H72" s="82">
        <f>H8+H9+H44+H71</f>
        <v>55253898</v>
      </c>
      <c r="I72" s="82">
        <f>I8+I9+I44+I71</f>
        <v>58816293</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354</v>
      </c>
      <c r="B75" s="192"/>
      <c r="C75" s="192"/>
      <c r="D75" s="192"/>
      <c r="E75" s="192"/>
      <c r="F75" s="192"/>
      <c r="G75" s="12">
        <v>67</v>
      </c>
      <c r="H75" s="83">
        <f>H76+H77+H78+H84+H85+H91+H94+H97</f>
        <v>31605722</v>
      </c>
      <c r="I75" s="83">
        <f>I76+I77+I78+I84+I85+I91+I94+I97</f>
        <v>30982118</v>
      </c>
    </row>
    <row r="76" spans="1:9" ht="12.75" customHeight="1" x14ac:dyDescent="0.2">
      <c r="A76" s="190" t="s">
        <v>61</v>
      </c>
      <c r="B76" s="190"/>
      <c r="C76" s="190"/>
      <c r="D76" s="190"/>
      <c r="E76" s="190"/>
      <c r="F76" s="190"/>
      <c r="G76" s="11">
        <v>68</v>
      </c>
      <c r="H76" s="18">
        <v>2601367</v>
      </c>
      <c r="I76" s="18">
        <v>3920000</v>
      </c>
    </row>
    <row r="77" spans="1:9" ht="12.75" customHeight="1" x14ac:dyDescent="0.2">
      <c r="A77" s="190" t="s">
        <v>62</v>
      </c>
      <c r="B77" s="190"/>
      <c r="C77" s="190"/>
      <c r="D77" s="190"/>
      <c r="E77" s="190"/>
      <c r="F77" s="190"/>
      <c r="G77" s="11">
        <v>69</v>
      </c>
      <c r="H77" s="18">
        <v>10914512</v>
      </c>
      <c r="I77" s="18">
        <v>9775128</v>
      </c>
    </row>
    <row r="78" spans="1:9" ht="12.75" customHeight="1" x14ac:dyDescent="0.2">
      <c r="A78" s="191" t="s">
        <v>63</v>
      </c>
      <c r="B78" s="191"/>
      <c r="C78" s="191"/>
      <c r="D78" s="191"/>
      <c r="E78" s="191"/>
      <c r="F78" s="191"/>
      <c r="G78" s="12">
        <v>70</v>
      </c>
      <c r="H78" s="83">
        <f>SUM(H79:H83)</f>
        <v>1348532</v>
      </c>
      <c r="I78" s="83">
        <f>SUM(I79:I83)</f>
        <v>1348532</v>
      </c>
    </row>
    <row r="79" spans="1:9" ht="12.75" customHeight="1" x14ac:dyDescent="0.2">
      <c r="A79" s="190" t="s">
        <v>64</v>
      </c>
      <c r="B79" s="190"/>
      <c r="C79" s="190"/>
      <c r="D79" s="190"/>
      <c r="E79" s="190"/>
      <c r="F79" s="190"/>
      <c r="G79" s="11">
        <v>71</v>
      </c>
      <c r="H79" s="18">
        <v>1348532</v>
      </c>
      <c r="I79" s="18">
        <v>1348532</v>
      </c>
    </row>
    <row r="80" spans="1:9" ht="12.75" customHeight="1" x14ac:dyDescent="0.2">
      <c r="A80" s="190" t="s">
        <v>65</v>
      </c>
      <c r="B80" s="190"/>
      <c r="C80" s="190"/>
      <c r="D80" s="190"/>
      <c r="E80" s="190"/>
      <c r="F80" s="190"/>
      <c r="G80" s="11">
        <v>72</v>
      </c>
      <c r="H80" s="18">
        <v>156772</v>
      </c>
      <c r="I80" s="18">
        <v>1025045</v>
      </c>
    </row>
    <row r="81" spans="1:9" ht="12.75" customHeight="1" x14ac:dyDescent="0.2">
      <c r="A81" s="190" t="s">
        <v>66</v>
      </c>
      <c r="B81" s="190"/>
      <c r="C81" s="190"/>
      <c r="D81" s="190"/>
      <c r="E81" s="190"/>
      <c r="F81" s="190"/>
      <c r="G81" s="11">
        <v>73</v>
      </c>
      <c r="H81" s="18">
        <v>-156772</v>
      </c>
      <c r="I81" s="18">
        <v>-1025045</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1997109</v>
      </c>
      <c r="I84" s="43">
        <v>1997109</v>
      </c>
    </row>
    <row r="85" spans="1:9" ht="12.75" customHeight="1" x14ac:dyDescent="0.2">
      <c r="A85" s="191" t="s">
        <v>446</v>
      </c>
      <c r="B85" s="191"/>
      <c r="C85" s="191"/>
      <c r="D85" s="191"/>
      <c r="E85" s="191"/>
      <c r="F85" s="191"/>
      <c r="G85" s="12">
        <v>77</v>
      </c>
      <c r="H85" s="82">
        <f>H86+H87+H88+H89+H90</f>
        <v>97815</v>
      </c>
      <c r="I85" s="82">
        <f>I86+I87+I88+I89+I90</f>
        <v>-177116</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97815</v>
      </c>
      <c r="I90" s="18">
        <v>-177116</v>
      </c>
    </row>
    <row r="91" spans="1:9" ht="12.75" customHeight="1" x14ac:dyDescent="0.2">
      <c r="A91" s="191" t="s">
        <v>352</v>
      </c>
      <c r="B91" s="191"/>
      <c r="C91" s="191"/>
      <c r="D91" s="191"/>
      <c r="E91" s="191"/>
      <c r="F91" s="191"/>
      <c r="G91" s="12">
        <v>83</v>
      </c>
      <c r="H91" s="82">
        <f>H92-H93</f>
        <v>7793811</v>
      </c>
      <c r="I91" s="82">
        <f>I92-I93</f>
        <v>11322719</v>
      </c>
    </row>
    <row r="92" spans="1:9" ht="12.75" customHeight="1" x14ac:dyDescent="0.2">
      <c r="A92" s="190" t="s">
        <v>72</v>
      </c>
      <c r="B92" s="190"/>
      <c r="C92" s="190"/>
      <c r="D92" s="190"/>
      <c r="E92" s="190"/>
      <c r="F92" s="190"/>
      <c r="G92" s="11">
        <v>84</v>
      </c>
      <c r="H92" s="18">
        <v>7793811</v>
      </c>
      <c r="I92" s="18">
        <v>11322719</v>
      </c>
    </row>
    <row r="93" spans="1:9" ht="12.75" customHeight="1" x14ac:dyDescent="0.2">
      <c r="A93" s="190" t="s">
        <v>73</v>
      </c>
      <c r="B93" s="190"/>
      <c r="C93" s="190"/>
      <c r="D93" s="190"/>
      <c r="E93" s="190"/>
      <c r="F93" s="190"/>
      <c r="G93" s="11">
        <v>85</v>
      </c>
      <c r="H93" s="18">
        <v>0</v>
      </c>
      <c r="I93" s="18">
        <v>0</v>
      </c>
    </row>
    <row r="94" spans="1:9" ht="12.75" customHeight="1" x14ac:dyDescent="0.2">
      <c r="A94" s="191" t="s">
        <v>353</v>
      </c>
      <c r="B94" s="191"/>
      <c r="C94" s="191"/>
      <c r="D94" s="191"/>
      <c r="E94" s="191"/>
      <c r="F94" s="191"/>
      <c r="G94" s="12">
        <v>86</v>
      </c>
      <c r="H94" s="82">
        <f>H95-H96</f>
        <v>6635338</v>
      </c>
      <c r="I94" s="82">
        <f>I95-I96</f>
        <v>2519003</v>
      </c>
    </row>
    <row r="95" spans="1:9" ht="12.75" customHeight="1" x14ac:dyDescent="0.2">
      <c r="A95" s="190" t="s">
        <v>74</v>
      </c>
      <c r="B95" s="190"/>
      <c r="C95" s="190"/>
      <c r="D95" s="190"/>
      <c r="E95" s="190"/>
      <c r="F95" s="190"/>
      <c r="G95" s="11">
        <v>87</v>
      </c>
      <c r="H95" s="18">
        <v>6635338</v>
      </c>
      <c r="I95" s="18">
        <v>2519003</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217238</v>
      </c>
      <c r="I97" s="18">
        <v>276743</v>
      </c>
    </row>
    <row r="98" spans="1:9" ht="12.75" customHeight="1" x14ac:dyDescent="0.2">
      <c r="A98" s="192" t="s">
        <v>355</v>
      </c>
      <c r="B98" s="192"/>
      <c r="C98" s="192"/>
      <c r="D98" s="192"/>
      <c r="E98" s="192"/>
      <c r="F98" s="192"/>
      <c r="G98" s="12">
        <v>90</v>
      </c>
      <c r="H98" s="82">
        <f>SUM(H99:H104)</f>
        <v>0</v>
      </c>
      <c r="I98" s="82">
        <f>SUM(I99:I104)</f>
        <v>0</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2907382</v>
      </c>
      <c r="I105" s="82">
        <f>SUM(I106:I116)</f>
        <v>4299753</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433333</v>
      </c>
      <c r="I111" s="18">
        <v>133333</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1826639</v>
      </c>
      <c r="I115" s="18">
        <v>3519010</v>
      </c>
    </row>
    <row r="116" spans="1:9" ht="12.75" customHeight="1" x14ac:dyDescent="0.2">
      <c r="A116" s="190" t="s">
        <v>93</v>
      </c>
      <c r="B116" s="190"/>
      <c r="C116" s="190"/>
      <c r="D116" s="190"/>
      <c r="E116" s="190"/>
      <c r="F116" s="190"/>
      <c r="G116" s="11">
        <v>108</v>
      </c>
      <c r="H116" s="18">
        <v>647410</v>
      </c>
      <c r="I116" s="18">
        <v>647410</v>
      </c>
    </row>
    <row r="117" spans="1:9" ht="12.75" customHeight="1" x14ac:dyDescent="0.2">
      <c r="A117" s="192" t="s">
        <v>357</v>
      </c>
      <c r="B117" s="192"/>
      <c r="C117" s="192"/>
      <c r="D117" s="192"/>
      <c r="E117" s="192"/>
      <c r="F117" s="192"/>
      <c r="G117" s="12">
        <v>109</v>
      </c>
      <c r="H117" s="82">
        <f>SUM(H118:H131)</f>
        <v>16050076</v>
      </c>
      <c r="I117" s="82">
        <f>SUM(I118:I131)</f>
        <v>18647402</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503408</v>
      </c>
      <c r="I123" s="18">
        <v>2493884</v>
      </c>
    </row>
    <row r="124" spans="1:9" ht="12.75" customHeight="1" x14ac:dyDescent="0.2">
      <c r="A124" s="190" t="s">
        <v>89</v>
      </c>
      <c r="B124" s="190"/>
      <c r="C124" s="190"/>
      <c r="D124" s="190"/>
      <c r="E124" s="190"/>
      <c r="F124" s="190"/>
      <c r="G124" s="11">
        <v>116</v>
      </c>
      <c r="H124" s="18">
        <v>654672</v>
      </c>
      <c r="I124" s="18">
        <v>276757</v>
      </c>
    </row>
    <row r="125" spans="1:9" ht="12.75" customHeight="1" x14ac:dyDescent="0.2">
      <c r="A125" s="190" t="s">
        <v>90</v>
      </c>
      <c r="B125" s="190"/>
      <c r="C125" s="190"/>
      <c r="D125" s="190"/>
      <c r="E125" s="190"/>
      <c r="F125" s="190"/>
      <c r="G125" s="11">
        <v>117</v>
      </c>
      <c r="H125" s="18">
        <v>6812351</v>
      </c>
      <c r="I125" s="18">
        <v>6387622</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1513821</v>
      </c>
      <c r="I127" s="18">
        <v>1586532</v>
      </c>
    </row>
    <row r="128" spans="1:9" x14ac:dyDescent="0.2">
      <c r="A128" s="190" t="s">
        <v>95</v>
      </c>
      <c r="B128" s="190"/>
      <c r="C128" s="190"/>
      <c r="D128" s="190"/>
      <c r="E128" s="190"/>
      <c r="F128" s="190"/>
      <c r="G128" s="11">
        <v>120</v>
      </c>
      <c r="H128" s="18">
        <v>1575807</v>
      </c>
      <c r="I128" s="18">
        <v>2443461</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4990017</v>
      </c>
      <c r="I131" s="18">
        <v>5459146</v>
      </c>
    </row>
    <row r="132" spans="1:9" ht="22.15" customHeight="1" x14ac:dyDescent="0.2">
      <c r="A132" s="206" t="s">
        <v>99</v>
      </c>
      <c r="B132" s="206"/>
      <c r="C132" s="206"/>
      <c r="D132" s="206"/>
      <c r="E132" s="206"/>
      <c r="F132" s="206"/>
      <c r="G132" s="11">
        <v>124</v>
      </c>
      <c r="H132" s="18">
        <v>4690718</v>
      </c>
      <c r="I132" s="18">
        <v>4887020</v>
      </c>
    </row>
    <row r="133" spans="1:9" ht="12.75" customHeight="1" x14ac:dyDescent="0.2">
      <c r="A133" s="192" t="s">
        <v>358</v>
      </c>
      <c r="B133" s="192"/>
      <c r="C133" s="192"/>
      <c r="D133" s="192"/>
      <c r="E133" s="192"/>
      <c r="F133" s="192"/>
      <c r="G133" s="12">
        <v>125</v>
      </c>
      <c r="H133" s="82">
        <f>H75+H98+H105+H117+H132</f>
        <v>55253898</v>
      </c>
      <c r="I133" s="82">
        <f>I75+I98+I105+I117+I132</f>
        <v>58816293</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topLeftCell="A85" zoomScale="85" zoomScaleNormal="85" zoomScaleSheetLayoutView="110" workbookViewId="0">
      <selection activeCell="K50" sqref="K50"/>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451</v>
      </c>
      <c r="B2" s="213"/>
      <c r="C2" s="213"/>
      <c r="D2" s="213"/>
      <c r="E2" s="213"/>
      <c r="F2" s="213"/>
      <c r="G2" s="213"/>
      <c r="H2" s="213"/>
      <c r="I2" s="213"/>
    </row>
    <row r="3" spans="1:11" x14ac:dyDescent="0.2">
      <c r="A3" s="214" t="s">
        <v>448</v>
      </c>
      <c r="B3" s="215"/>
      <c r="C3" s="215"/>
      <c r="D3" s="215"/>
      <c r="E3" s="215"/>
      <c r="F3" s="215"/>
      <c r="G3" s="215"/>
      <c r="H3" s="215"/>
      <c r="I3" s="215"/>
      <c r="J3" s="216"/>
      <c r="K3" s="216"/>
    </row>
    <row r="4" spans="1:11" x14ac:dyDescent="0.2">
      <c r="A4" s="217" t="s">
        <v>450</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359</v>
      </c>
      <c r="B8" s="224"/>
      <c r="C8" s="224"/>
      <c r="D8" s="224"/>
      <c r="E8" s="224"/>
      <c r="F8" s="224"/>
      <c r="G8" s="12">
        <v>1</v>
      </c>
      <c r="H8" s="48">
        <f>SUM(H9:H13)</f>
        <v>86790863</v>
      </c>
      <c r="I8" s="48">
        <f>SUM(I9:I13)</f>
        <v>32595254</v>
      </c>
      <c r="J8" s="48">
        <f>SUM(J9:J13)</f>
        <v>106252306</v>
      </c>
      <c r="K8" s="48">
        <f>SUM(K9:K13)</f>
        <v>42343792</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86419770</v>
      </c>
      <c r="I10" s="49">
        <v>32445737</v>
      </c>
      <c r="J10" s="49">
        <v>105136720</v>
      </c>
      <c r="K10" s="49">
        <v>42225858</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371093</v>
      </c>
      <c r="I13" s="49">
        <v>149517</v>
      </c>
      <c r="J13" s="49">
        <v>1115586</v>
      </c>
      <c r="K13" s="49">
        <v>117934</v>
      </c>
    </row>
    <row r="14" spans="1:11" ht="12.75" customHeight="1" x14ac:dyDescent="0.2">
      <c r="A14" s="224" t="s">
        <v>360</v>
      </c>
      <c r="B14" s="224"/>
      <c r="C14" s="224"/>
      <c r="D14" s="224"/>
      <c r="E14" s="224"/>
      <c r="F14" s="224"/>
      <c r="G14" s="12">
        <v>7</v>
      </c>
      <c r="H14" s="48">
        <f>H15+H16+H20+H24+H25+H26+H29+H36</f>
        <v>81489164</v>
      </c>
      <c r="I14" s="48">
        <f>I15+I16+I20+I24+I25+I26+I29+I36</f>
        <v>30780625</v>
      </c>
      <c r="J14" s="48">
        <f>J15+J16+J20+J24+J25+J26+J29+J36</f>
        <v>103015256</v>
      </c>
      <c r="K14" s="48">
        <f>K15+K16+K20+K24+K25+K26+K29+K36</f>
        <v>41976422</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440</v>
      </c>
      <c r="B16" s="191"/>
      <c r="C16" s="191"/>
      <c r="D16" s="191"/>
      <c r="E16" s="191"/>
      <c r="F16" s="191"/>
      <c r="G16" s="12">
        <v>9</v>
      </c>
      <c r="H16" s="48">
        <f>SUM(H17:H19)</f>
        <v>59986308</v>
      </c>
      <c r="I16" s="48">
        <f>SUM(I17:I19)</f>
        <v>23003171</v>
      </c>
      <c r="J16" s="48">
        <f>SUM(J17:J19)</f>
        <v>74445929</v>
      </c>
      <c r="K16" s="48">
        <f>SUM(K17:K19)</f>
        <v>31910339</v>
      </c>
    </row>
    <row r="17" spans="1:11" ht="12.75" customHeight="1" x14ac:dyDescent="0.2">
      <c r="A17" s="225" t="s">
        <v>120</v>
      </c>
      <c r="B17" s="225"/>
      <c r="C17" s="225"/>
      <c r="D17" s="225"/>
      <c r="E17" s="225"/>
      <c r="F17" s="225"/>
      <c r="G17" s="11">
        <v>10</v>
      </c>
      <c r="H17" s="49">
        <v>522585</v>
      </c>
      <c r="I17" s="49">
        <v>179459</v>
      </c>
      <c r="J17" s="49">
        <v>438334</v>
      </c>
      <c r="K17" s="49">
        <v>144111</v>
      </c>
    </row>
    <row r="18" spans="1:11" ht="12.75" customHeight="1" x14ac:dyDescent="0.2">
      <c r="A18" s="225" t="s">
        <v>121</v>
      </c>
      <c r="B18" s="225"/>
      <c r="C18" s="225"/>
      <c r="D18" s="225"/>
      <c r="E18" s="225"/>
      <c r="F18" s="225"/>
      <c r="G18" s="11">
        <v>11</v>
      </c>
      <c r="H18" s="49">
        <v>52115571</v>
      </c>
      <c r="I18" s="49">
        <v>20297408</v>
      </c>
      <c r="J18" s="49">
        <v>66377310</v>
      </c>
      <c r="K18" s="49">
        <v>28960322</v>
      </c>
    </row>
    <row r="19" spans="1:11" ht="12.75" customHeight="1" x14ac:dyDescent="0.2">
      <c r="A19" s="225" t="s">
        <v>122</v>
      </c>
      <c r="B19" s="225"/>
      <c r="C19" s="225"/>
      <c r="D19" s="225"/>
      <c r="E19" s="225"/>
      <c r="F19" s="225"/>
      <c r="G19" s="11">
        <v>12</v>
      </c>
      <c r="H19" s="49">
        <v>7348152</v>
      </c>
      <c r="I19" s="49">
        <v>2526304</v>
      </c>
      <c r="J19" s="49">
        <v>7630285</v>
      </c>
      <c r="K19" s="49">
        <v>2805906</v>
      </c>
    </row>
    <row r="20" spans="1:11" ht="12.75" customHeight="1" x14ac:dyDescent="0.2">
      <c r="A20" s="191" t="s">
        <v>441</v>
      </c>
      <c r="B20" s="191"/>
      <c r="C20" s="191"/>
      <c r="D20" s="191"/>
      <c r="E20" s="191"/>
      <c r="F20" s="191"/>
      <c r="G20" s="12">
        <v>13</v>
      </c>
      <c r="H20" s="48">
        <f>SUM(H21:H23)</f>
        <v>18153960</v>
      </c>
      <c r="I20" s="48">
        <f>SUM(I21:I23)</f>
        <v>6439055</v>
      </c>
      <c r="J20" s="48">
        <f>SUM(J21:J23)</f>
        <v>23268274</v>
      </c>
      <c r="K20" s="48">
        <f>SUM(K21:K23)</f>
        <v>7975393</v>
      </c>
    </row>
    <row r="21" spans="1:11" ht="12.75" customHeight="1" x14ac:dyDescent="0.2">
      <c r="A21" s="225" t="s">
        <v>105</v>
      </c>
      <c r="B21" s="225"/>
      <c r="C21" s="225"/>
      <c r="D21" s="225"/>
      <c r="E21" s="225"/>
      <c r="F21" s="225"/>
      <c r="G21" s="11">
        <v>14</v>
      </c>
      <c r="H21" s="49">
        <v>11924955</v>
      </c>
      <c r="I21" s="49">
        <v>4200550</v>
      </c>
      <c r="J21" s="49">
        <v>14887405</v>
      </c>
      <c r="K21" s="49">
        <v>5169648</v>
      </c>
    </row>
    <row r="22" spans="1:11" ht="12.75" customHeight="1" x14ac:dyDescent="0.2">
      <c r="A22" s="225" t="s">
        <v>106</v>
      </c>
      <c r="B22" s="225"/>
      <c r="C22" s="225"/>
      <c r="D22" s="225"/>
      <c r="E22" s="225"/>
      <c r="F22" s="225"/>
      <c r="G22" s="11">
        <v>15</v>
      </c>
      <c r="H22" s="49">
        <v>4622959</v>
      </c>
      <c r="I22" s="49">
        <v>1656928</v>
      </c>
      <c r="J22" s="49">
        <v>6349099</v>
      </c>
      <c r="K22" s="49">
        <v>2106540</v>
      </c>
    </row>
    <row r="23" spans="1:11" ht="12.75" customHeight="1" x14ac:dyDescent="0.2">
      <c r="A23" s="225" t="s">
        <v>107</v>
      </c>
      <c r="B23" s="225"/>
      <c r="C23" s="225"/>
      <c r="D23" s="225"/>
      <c r="E23" s="225"/>
      <c r="F23" s="225"/>
      <c r="G23" s="11">
        <v>16</v>
      </c>
      <c r="H23" s="49">
        <v>1606046</v>
      </c>
      <c r="I23" s="49">
        <v>581577</v>
      </c>
      <c r="J23" s="49">
        <v>2031770</v>
      </c>
      <c r="K23" s="49">
        <v>699205</v>
      </c>
    </row>
    <row r="24" spans="1:11" ht="12.75" customHeight="1" x14ac:dyDescent="0.2">
      <c r="A24" s="190" t="s">
        <v>108</v>
      </c>
      <c r="B24" s="190"/>
      <c r="C24" s="190"/>
      <c r="D24" s="190"/>
      <c r="E24" s="190"/>
      <c r="F24" s="190"/>
      <c r="G24" s="11">
        <v>17</v>
      </c>
      <c r="H24" s="49">
        <v>1856619</v>
      </c>
      <c r="I24" s="49">
        <v>731421</v>
      </c>
      <c r="J24" s="49">
        <v>2298871</v>
      </c>
      <c r="K24" s="49">
        <v>766814</v>
      </c>
    </row>
    <row r="25" spans="1:11" ht="12.75" customHeight="1" x14ac:dyDescent="0.2">
      <c r="A25" s="190" t="s">
        <v>109</v>
      </c>
      <c r="B25" s="190"/>
      <c r="C25" s="190"/>
      <c r="D25" s="190"/>
      <c r="E25" s="190"/>
      <c r="F25" s="190"/>
      <c r="G25" s="11">
        <v>18</v>
      </c>
      <c r="H25" s="49">
        <v>1490396</v>
      </c>
      <c r="I25" s="49">
        <v>606772</v>
      </c>
      <c r="J25" s="49">
        <v>2045700</v>
      </c>
      <c r="K25" s="49">
        <v>698459</v>
      </c>
    </row>
    <row r="26" spans="1:11" ht="12.75" customHeight="1" x14ac:dyDescent="0.2">
      <c r="A26" s="191" t="s">
        <v>442</v>
      </c>
      <c r="B26" s="191"/>
      <c r="C26" s="191"/>
      <c r="D26" s="191"/>
      <c r="E26" s="191"/>
      <c r="F26" s="191"/>
      <c r="G26" s="12">
        <v>19</v>
      </c>
      <c r="H26" s="48">
        <f>H27+H28</f>
        <v>1881</v>
      </c>
      <c r="I26" s="48">
        <f>I27+I28</f>
        <v>206</v>
      </c>
      <c r="J26" s="48">
        <f>J27+J28</f>
        <v>956482</v>
      </c>
      <c r="K26" s="48">
        <f>K27+K28</f>
        <v>625417</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1881</v>
      </c>
      <c r="I28" s="49">
        <v>206</v>
      </c>
      <c r="J28" s="49">
        <v>956482</v>
      </c>
      <c r="K28" s="49">
        <v>625417</v>
      </c>
    </row>
    <row r="29" spans="1:11" ht="12.75" customHeight="1" x14ac:dyDescent="0.2">
      <c r="A29" s="191" t="s">
        <v>443</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0</v>
      </c>
      <c r="K36" s="49">
        <v>0</v>
      </c>
    </row>
    <row r="37" spans="1:11" ht="12.75" customHeight="1" x14ac:dyDescent="0.2">
      <c r="A37" s="224" t="s">
        <v>361</v>
      </c>
      <c r="B37" s="224"/>
      <c r="C37" s="224"/>
      <c r="D37" s="224"/>
      <c r="E37" s="224"/>
      <c r="F37" s="224"/>
      <c r="G37" s="12">
        <v>30</v>
      </c>
      <c r="H37" s="48">
        <f>SUM(H38:H47)</f>
        <v>932436</v>
      </c>
      <c r="I37" s="48">
        <f>SUM(I38:I47)</f>
        <v>496748</v>
      </c>
      <c r="J37" s="48">
        <f>SUM(J38:J47)</f>
        <v>382378</v>
      </c>
      <c r="K37" s="48">
        <f>SUM(K38:K47)</f>
        <v>134075</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47136</v>
      </c>
      <c r="I44" s="49">
        <v>24212</v>
      </c>
      <c r="J44" s="49">
        <v>84784</v>
      </c>
      <c r="K44" s="49">
        <v>20224</v>
      </c>
    </row>
    <row r="45" spans="1:11" ht="12.75" customHeight="1" x14ac:dyDescent="0.2">
      <c r="A45" s="190" t="s">
        <v>138</v>
      </c>
      <c r="B45" s="190"/>
      <c r="C45" s="190"/>
      <c r="D45" s="190"/>
      <c r="E45" s="190"/>
      <c r="F45" s="190"/>
      <c r="G45" s="11">
        <v>38</v>
      </c>
      <c r="H45" s="49">
        <v>885300</v>
      </c>
      <c r="I45" s="49">
        <v>472536</v>
      </c>
      <c r="J45" s="49">
        <v>297594</v>
      </c>
      <c r="K45" s="49">
        <v>113851</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362</v>
      </c>
      <c r="B48" s="224"/>
      <c r="C48" s="224"/>
      <c r="D48" s="224"/>
      <c r="E48" s="224"/>
      <c r="F48" s="224"/>
      <c r="G48" s="12">
        <v>41</v>
      </c>
      <c r="H48" s="48">
        <f>SUM(H49:H55)</f>
        <v>577075</v>
      </c>
      <c r="I48" s="48">
        <f>SUM(I49:I55)</f>
        <v>263635</v>
      </c>
      <c r="J48" s="48">
        <f>SUM(J49:J55)</f>
        <v>513070</v>
      </c>
      <c r="K48" s="48">
        <f>SUM(K49:K55)</f>
        <v>142133</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106092</v>
      </c>
      <c r="I51" s="49">
        <v>35317</v>
      </c>
      <c r="J51" s="49">
        <v>106253</v>
      </c>
      <c r="K51" s="49">
        <v>48460</v>
      </c>
    </row>
    <row r="52" spans="1:11" ht="12.75" customHeight="1" x14ac:dyDescent="0.2">
      <c r="A52" s="228" t="s">
        <v>144</v>
      </c>
      <c r="B52" s="228"/>
      <c r="C52" s="228"/>
      <c r="D52" s="228"/>
      <c r="E52" s="228"/>
      <c r="F52" s="228"/>
      <c r="G52" s="11">
        <v>45</v>
      </c>
      <c r="H52" s="49">
        <v>470983</v>
      </c>
      <c r="I52" s="49">
        <v>228318</v>
      </c>
      <c r="J52" s="49">
        <v>406817</v>
      </c>
      <c r="K52" s="49">
        <v>93673</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0</v>
      </c>
      <c r="I55" s="49">
        <v>0</v>
      </c>
      <c r="J55" s="49">
        <v>0</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165</v>
      </c>
      <c r="I58" s="49">
        <v>165</v>
      </c>
      <c r="J58" s="49">
        <v>3691</v>
      </c>
      <c r="K58" s="49">
        <v>907</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363</v>
      </c>
      <c r="B60" s="224"/>
      <c r="C60" s="224"/>
      <c r="D60" s="224"/>
      <c r="E60" s="224"/>
      <c r="F60" s="224"/>
      <c r="G60" s="12">
        <v>53</v>
      </c>
      <c r="H60" s="48">
        <f>H8+H37+H56+H57</f>
        <v>87723299</v>
      </c>
      <c r="I60" s="48">
        <f t="shared" ref="I60:K60" si="0">I8+I37+I56+I57</f>
        <v>33092002</v>
      </c>
      <c r="J60" s="48">
        <f t="shared" si="0"/>
        <v>106634684</v>
      </c>
      <c r="K60" s="48">
        <f t="shared" si="0"/>
        <v>42477867</v>
      </c>
    </row>
    <row r="61" spans="1:11" ht="12.75" customHeight="1" x14ac:dyDescent="0.2">
      <c r="A61" s="224" t="s">
        <v>364</v>
      </c>
      <c r="B61" s="224"/>
      <c r="C61" s="224"/>
      <c r="D61" s="224"/>
      <c r="E61" s="224"/>
      <c r="F61" s="224"/>
      <c r="G61" s="12">
        <v>54</v>
      </c>
      <c r="H61" s="48">
        <f>H14+H48+H58+H59</f>
        <v>82066404</v>
      </c>
      <c r="I61" s="48">
        <f t="shared" ref="I61:K61" si="1">I14+I48+I58+I59</f>
        <v>31044425</v>
      </c>
      <c r="J61" s="48">
        <f t="shared" si="1"/>
        <v>103532017</v>
      </c>
      <c r="K61" s="48">
        <f t="shared" si="1"/>
        <v>42119462</v>
      </c>
    </row>
    <row r="62" spans="1:11" ht="12.75" customHeight="1" x14ac:dyDescent="0.2">
      <c r="A62" s="224" t="s">
        <v>365</v>
      </c>
      <c r="B62" s="224"/>
      <c r="C62" s="224"/>
      <c r="D62" s="224"/>
      <c r="E62" s="224"/>
      <c r="F62" s="224"/>
      <c r="G62" s="12">
        <v>55</v>
      </c>
      <c r="H62" s="48">
        <f>H60-H61</f>
        <v>5656895</v>
      </c>
      <c r="I62" s="48">
        <f t="shared" ref="I62:K62" si="2">I60-I61</f>
        <v>2047577</v>
      </c>
      <c r="J62" s="48">
        <f t="shared" si="2"/>
        <v>3102667</v>
      </c>
      <c r="K62" s="48">
        <f t="shared" si="2"/>
        <v>358405</v>
      </c>
    </row>
    <row r="63" spans="1:11" ht="12.75" customHeight="1" x14ac:dyDescent="0.2">
      <c r="A63" s="229" t="s">
        <v>366</v>
      </c>
      <c r="B63" s="229"/>
      <c r="C63" s="229"/>
      <c r="D63" s="229"/>
      <c r="E63" s="229"/>
      <c r="F63" s="229"/>
      <c r="G63" s="12">
        <v>56</v>
      </c>
      <c r="H63" s="48">
        <f>+IF((H60-H61)&gt;0,(H60-H61),0)</f>
        <v>5656895</v>
      </c>
      <c r="I63" s="48">
        <f t="shared" ref="I63:K63" si="3">+IF((I60-I61)&gt;0,(I60-I61),0)</f>
        <v>2047577</v>
      </c>
      <c r="J63" s="48">
        <f t="shared" si="3"/>
        <v>3102667</v>
      </c>
      <c r="K63" s="48">
        <f t="shared" si="3"/>
        <v>358405</v>
      </c>
    </row>
    <row r="64" spans="1:11" ht="12.75" customHeight="1" x14ac:dyDescent="0.2">
      <c r="A64" s="229" t="s">
        <v>367</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111</v>
      </c>
      <c r="B65" s="230"/>
      <c r="C65" s="230"/>
      <c r="D65" s="230"/>
      <c r="E65" s="230"/>
      <c r="F65" s="230"/>
      <c r="G65" s="11">
        <v>58</v>
      </c>
      <c r="H65" s="49">
        <v>458210</v>
      </c>
      <c r="I65" s="49">
        <v>68011</v>
      </c>
      <c r="J65" s="49">
        <v>524158</v>
      </c>
      <c r="K65" s="49">
        <v>-28043</v>
      </c>
    </row>
    <row r="66" spans="1:11" ht="12.75" customHeight="1" x14ac:dyDescent="0.2">
      <c r="A66" s="224" t="s">
        <v>368</v>
      </c>
      <c r="B66" s="224"/>
      <c r="C66" s="224"/>
      <c r="D66" s="224"/>
      <c r="E66" s="224"/>
      <c r="F66" s="224"/>
      <c r="G66" s="12">
        <v>59</v>
      </c>
      <c r="H66" s="48">
        <f>H62-H65</f>
        <v>5198685</v>
      </c>
      <c r="I66" s="48">
        <f t="shared" ref="I66:K66" si="5">I62-I65</f>
        <v>1979566</v>
      </c>
      <c r="J66" s="48">
        <f t="shared" si="5"/>
        <v>2578509</v>
      </c>
      <c r="K66" s="48">
        <f t="shared" si="5"/>
        <v>386448</v>
      </c>
    </row>
    <row r="67" spans="1:11" ht="12.75" customHeight="1" x14ac:dyDescent="0.2">
      <c r="A67" s="229" t="s">
        <v>369</v>
      </c>
      <c r="B67" s="229"/>
      <c r="C67" s="229"/>
      <c r="D67" s="229"/>
      <c r="E67" s="229"/>
      <c r="F67" s="229"/>
      <c r="G67" s="12">
        <v>60</v>
      </c>
      <c r="H67" s="48">
        <f>+IF((H62-H65)&gt;0,(H62-H65),0)</f>
        <v>5198685</v>
      </c>
      <c r="I67" s="48">
        <f t="shared" ref="I67:K67" si="6">+IF((I62-I65)&gt;0,(I62-I65),0)</f>
        <v>1979566</v>
      </c>
      <c r="J67" s="48">
        <f t="shared" si="6"/>
        <v>2578509</v>
      </c>
      <c r="K67" s="48">
        <f t="shared" si="6"/>
        <v>386448</v>
      </c>
    </row>
    <row r="68" spans="1:11" ht="12.75" customHeight="1" x14ac:dyDescent="0.2">
      <c r="A68" s="229" t="s">
        <v>370</v>
      </c>
      <c r="B68" s="229"/>
      <c r="C68" s="229"/>
      <c r="D68" s="229"/>
      <c r="E68" s="229"/>
      <c r="F68" s="229"/>
      <c r="G68" s="12">
        <v>61</v>
      </c>
      <c r="H68" s="48">
        <f>+IF((H62-H65)&lt;0,(H62-H65),0)</f>
        <v>0</v>
      </c>
      <c r="I68" s="48">
        <f t="shared" ref="I68:K68" si="7">+IF((I62-I65)&lt;0,(I62-I65),0)</f>
        <v>0</v>
      </c>
      <c r="J68" s="48">
        <f t="shared" si="7"/>
        <v>0</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371</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372</v>
      </c>
      <c r="B74" s="229"/>
      <c r="C74" s="229"/>
      <c r="D74" s="229"/>
      <c r="E74" s="229"/>
      <c r="F74" s="229"/>
      <c r="G74" s="12">
        <v>66</v>
      </c>
      <c r="H74" s="71">
        <v>0</v>
      </c>
      <c r="I74" s="71">
        <v>0</v>
      </c>
      <c r="J74" s="71">
        <v>0</v>
      </c>
      <c r="K74" s="71">
        <v>0</v>
      </c>
    </row>
    <row r="75" spans="1:11" ht="12.75" customHeight="1" x14ac:dyDescent="0.2">
      <c r="A75" s="229" t="s">
        <v>373</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374</v>
      </c>
      <c r="B77" s="224"/>
      <c r="C77" s="224"/>
      <c r="D77" s="224"/>
      <c r="E77" s="224"/>
      <c r="F77" s="224"/>
      <c r="G77" s="12">
        <v>68</v>
      </c>
      <c r="H77" s="71">
        <v>0</v>
      </c>
      <c r="I77" s="71">
        <v>0</v>
      </c>
      <c r="J77" s="71">
        <v>0</v>
      </c>
      <c r="K77" s="71">
        <v>0</v>
      </c>
    </row>
    <row r="78" spans="1:11" ht="12.75" customHeight="1" x14ac:dyDescent="0.2">
      <c r="A78" s="234" t="s">
        <v>375</v>
      </c>
      <c r="B78" s="234"/>
      <c r="C78" s="234"/>
      <c r="D78" s="234"/>
      <c r="E78" s="234"/>
      <c r="F78" s="234"/>
      <c r="G78" s="42">
        <v>69</v>
      </c>
      <c r="H78" s="50">
        <v>0</v>
      </c>
      <c r="I78" s="50">
        <v>0</v>
      </c>
      <c r="J78" s="50">
        <v>0</v>
      </c>
      <c r="K78" s="50">
        <v>0</v>
      </c>
    </row>
    <row r="79" spans="1:11" ht="12.75" customHeight="1" x14ac:dyDescent="0.2">
      <c r="A79" s="234" t="s">
        <v>376</v>
      </c>
      <c r="B79" s="234"/>
      <c r="C79" s="234"/>
      <c r="D79" s="234"/>
      <c r="E79" s="234"/>
      <c r="F79" s="234"/>
      <c r="G79" s="42">
        <v>70</v>
      </c>
      <c r="H79" s="50">
        <v>0</v>
      </c>
      <c r="I79" s="50">
        <v>0</v>
      </c>
      <c r="J79" s="50">
        <v>0</v>
      </c>
      <c r="K79" s="50">
        <v>0</v>
      </c>
    </row>
    <row r="80" spans="1:11" ht="12.75" customHeight="1" x14ac:dyDescent="0.2">
      <c r="A80" s="224" t="s">
        <v>377</v>
      </c>
      <c r="B80" s="224"/>
      <c r="C80" s="224"/>
      <c r="D80" s="224"/>
      <c r="E80" s="224"/>
      <c r="F80" s="224"/>
      <c r="G80" s="12">
        <v>71</v>
      </c>
      <c r="H80" s="71">
        <v>0</v>
      </c>
      <c r="I80" s="71">
        <v>0</v>
      </c>
      <c r="J80" s="71">
        <v>0</v>
      </c>
      <c r="K80" s="71">
        <v>0</v>
      </c>
    </row>
    <row r="81" spans="1:11" ht="12.75" customHeight="1" x14ac:dyDescent="0.2">
      <c r="A81" s="224" t="s">
        <v>378</v>
      </c>
      <c r="B81" s="224"/>
      <c r="C81" s="224"/>
      <c r="D81" s="224"/>
      <c r="E81" s="224"/>
      <c r="F81" s="224"/>
      <c r="G81" s="12">
        <v>72</v>
      </c>
      <c r="H81" s="71">
        <v>0</v>
      </c>
      <c r="I81" s="71">
        <v>0</v>
      </c>
      <c r="J81" s="71">
        <v>0</v>
      </c>
      <c r="K81" s="71">
        <v>0</v>
      </c>
    </row>
    <row r="82" spans="1:11" ht="12.75" customHeight="1" x14ac:dyDescent="0.2">
      <c r="A82" s="229" t="s">
        <v>379</v>
      </c>
      <c r="B82" s="229"/>
      <c r="C82" s="229"/>
      <c r="D82" s="229"/>
      <c r="E82" s="229"/>
      <c r="F82" s="229"/>
      <c r="G82" s="12">
        <v>73</v>
      </c>
      <c r="H82" s="71">
        <v>0</v>
      </c>
      <c r="I82" s="71">
        <v>0</v>
      </c>
      <c r="J82" s="71">
        <v>0</v>
      </c>
      <c r="K82" s="71">
        <v>0</v>
      </c>
    </row>
    <row r="83" spans="1:11" ht="12.75" customHeight="1" x14ac:dyDescent="0.2">
      <c r="A83" s="229" t="s">
        <v>380</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381</v>
      </c>
      <c r="B85" s="235"/>
      <c r="C85" s="235"/>
      <c r="D85" s="235"/>
      <c r="E85" s="235"/>
      <c r="F85" s="235"/>
      <c r="G85" s="12">
        <v>75</v>
      </c>
      <c r="H85" s="51">
        <f>H86+H87</f>
        <v>5198685</v>
      </c>
      <c r="I85" s="51">
        <f>I86+I87</f>
        <v>1979566</v>
      </c>
      <c r="J85" s="51">
        <f>J86+J87</f>
        <v>2578508</v>
      </c>
      <c r="K85" s="51">
        <f>K86+K87</f>
        <v>386446</v>
      </c>
    </row>
    <row r="86" spans="1:11" ht="12.75" customHeight="1" x14ac:dyDescent="0.2">
      <c r="A86" s="236" t="s">
        <v>157</v>
      </c>
      <c r="B86" s="236"/>
      <c r="C86" s="236"/>
      <c r="D86" s="236"/>
      <c r="E86" s="236"/>
      <c r="F86" s="236"/>
      <c r="G86" s="11">
        <v>76</v>
      </c>
      <c r="H86" s="52">
        <v>5272116</v>
      </c>
      <c r="I86" s="52">
        <v>1974050</v>
      </c>
      <c r="J86" s="52">
        <v>2519003</v>
      </c>
      <c r="K86" s="52">
        <v>319612</v>
      </c>
    </row>
    <row r="87" spans="1:11" ht="12.75" customHeight="1" x14ac:dyDescent="0.2">
      <c r="A87" s="236" t="s">
        <v>158</v>
      </c>
      <c r="B87" s="236"/>
      <c r="C87" s="236"/>
      <c r="D87" s="236"/>
      <c r="E87" s="236"/>
      <c r="F87" s="236"/>
      <c r="G87" s="11">
        <v>77</v>
      </c>
      <c r="H87" s="52">
        <v>-73431</v>
      </c>
      <c r="I87" s="52">
        <v>5516</v>
      </c>
      <c r="J87" s="52">
        <v>59505</v>
      </c>
      <c r="K87" s="52">
        <v>66834</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5198685</v>
      </c>
      <c r="I89" s="52">
        <v>1979566</v>
      </c>
      <c r="J89" s="52">
        <v>2578508</v>
      </c>
      <c r="K89" s="52">
        <v>386446</v>
      </c>
    </row>
    <row r="90" spans="1:11" ht="24" customHeight="1" x14ac:dyDescent="0.2">
      <c r="A90" s="192" t="s">
        <v>437</v>
      </c>
      <c r="B90" s="192"/>
      <c r="C90" s="192"/>
      <c r="D90" s="192"/>
      <c r="E90" s="192"/>
      <c r="F90" s="192"/>
      <c r="G90" s="12">
        <v>79</v>
      </c>
      <c r="H90" s="69">
        <f>H91+H98</f>
        <v>210499</v>
      </c>
      <c r="I90" s="69">
        <f>I91+I98</f>
        <v>150984</v>
      </c>
      <c r="J90" s="69">
        <f t="shared" ref="J90:K90" si="8">J91+J98</f>
        <v>-274931</v>
      </c>
      <c r="K90" s="69">
        <f t="shared" si="8"/>
        <v>42037</v>
      </c>
    </row>
    <row r="91" spans="1:11" ht="24" customHeight="1" x14ac:dyDescent="0.2">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382</v>
      </c>
      <c r="B92" s="228"/>
      <c r="C92" s="228"/>
      <c r="D92" s="228"/>
      <c r="E92" s="228"/>
      <c r="F92" s="228"/>
      <c r="G92" s="12">
        <v>81</v>
      </c>
      <c r="H92" s="52">
        <v>0</v>
      </c>
      <c r="I92" s="52">
        <v>0</v>
      </c>
      <c r="J92" s="52">
        <v>0</v>
      </c>
      <c r="K92" s="52">
        <v>0</v>
      </c>
    </row>
    <row r="93" spans="1:11" ht="38.25" customHeight="1" x14ac:dyDescent="0.2">
      <c r="A93" s="228" t="s">
        <v>383</v>
      </c>
      <c r="B93" s="228"/>
      <c r="C93" s="228"/>
      <c r="D93" s="228"/>
      <c r="E93" s="228"/>
      <c r="F93" s="228"/>
      <c r="G93" s="12">
        <v>82</v>
      </c>
      <c r="H93" s="52">
        <v>0</v>
      </c>
      <c r="I93" s="52">
        <v>0</v>
      </c>
      <c r="J93" s="52">
        <v>0</v>
      </c>
      <c r="K93" s="52">
        <v>0</v>
      </c>
    </row>
    <row r="94" spans="1:11" ht="38.25" customHeight="1" x14ac:dyDescent="0.2">
      <c r="A94" s="228" t="s">
        <v>384</v>
      </c>
      <c r="B94" s="228"/>
      <c r="C94" s="228"/>
      <c r="D94" s="228"/>
      <c r="E94" s="228"/>
      <c r="F94" s="228"/>
      <c r="G94" s="12">
        <v>83</v>
      </c>
      <c r="H94" s="52">
        <v>0</v>
      </c>
      <c r="I94" s="52">
        <v>0</v>
      </c>
      <c r="J94" s="52">
        <v>0</v>
      </c>
      <c r="K94" s="52">
        <v>0</v>
      </c>
    </row>
    <row r="95" spans="1:11" x14ac:dyDescent="0.2">
      <c r="A95" s="228" t="s">
        <v>385</v>
      </c>
      <c r="B95" s="228"/>
      <c r="C95" s="228"/>
      <c r="D95" s="228"/>
      <c r="E95" s="228"/>
      <c r="F95" s="228"/>
      <c r="G95" s="12">
        <v>84</v>
      </c>
      <c r="H95" s="52">
        <v>0</v>
      </c>
      <c r="I95" s="52">
        <v>0</v>
      </c>
      <c r="J95" s="52">
        <v>0</v>
      </c>
      <c r="K95" s="52">
        <v>0</v>
      </c>
    </row>
    <row r="96" spans="1:11" x14ac:dyDescent="0.2">
      <c r="A96" s="228" t="s">
        <v>386</v>
      </c>
      <c r="B96" s="228"/>
      <c r="C96" s="228"/>
      <c r="D96" s="228"/>
      <c r="E96" s="228"/>
      <c r="F96" s="228"/>
      <c r="G96" s="12">
        <v>85</v>
      </c>
      <c r="H96" s="52">
        <v>0</v>
      </c>
      <c r="I96" s="52">
        <v>0</v>
      </c>
      <c r="J96" s="52">
        <v>0</v>
      </c>
      <c r="K96" s="52">
        <v>0</v>
      </c>
    </row>
    <row r="97" spans="1:11" ht="26.25" customHeight="1" x14ac:dyDescent="0.2">
      <c r="A97" s="228" t="s">
        <v>387</v>
      </c>
      <c r="B97" s="228"/>
      <c r="C97" s="228"/>
      <c r="D97" s="228"/>
      <c r="E97" s="228"/>
      <c r="F97" s="228"/>
      <c r="G97" s="12">
        <v>86</v>
      </c>
      <c r="H97" s="52">
        <v>0</v>
      </c>
      <c r="I97" s="52">
        <v>0</v>
      </c>
      <c r="J97" s="52">
        <v>0</v>
      </c>
      <c r="K97" s="52">
        <v>0</v>
      </c>
    </row>
    <row r="98" spans="1:11" ht="25.5" customHeight="1" x14ac:dyDescent="0.2">
      <c r="A98" s="239" t="s">
        <v>438</v>
      </c>
      <c r="B98" s="239"/>
      <c r="C98" s="239"/>
      <c r="D98" s="239"/>
      <c r="E98" s="239"/>
      <c r="F98" s="239"/>
      <c r="G98" s="12">
        <v>87</v>
      </c>
      <c r="H98" s="69">
        <f>SUM(H99:H106)</f>
        <v>210499</v>
      </c>
      <c r="I98" s="69">
        <f>SUM(I99:I106)</f>
        <v>150984</v>
      </c>
      <c r="J98" s="69">
        <f t="shared" ref="J98:K98" si="10">SUM(J99:J106)</f>
        <v>-274931</v>
      </c>
      <c r="K98" s="69">
        <f t="shared" si="10"/>
        <v>42037</v>
      </c>
    </row>
    <row r="99" spans="1:11" x14ac:dyDescent="0.2">
      <c r="A99" s="240" t="s">
        <v>160</v>
      </c>
      <c r="B99" s="240"/>
      <c r="C99" s="240"/>
      <c r="D99" s="240"/>
      <c r="E99" s="240"/>
      <c r="F99" s="240"/>
      <c r="G99" s="11">
        <v>88</v>
      </c>
      <c r="H99" s="52">
        <v>210499</v>
      </c>
      <c r="I99" s="52">
        <v>150984</v>
      </c>
      <c r="J99" s="52">
        <v>-274931</v>
      </c>
      <c r="K99" s="52">
        <v>42037</v>
      </c>
    </row>
    <row r="100" spans="1:11" ht="36" customHeight="1" x14ac:dyDescent="0.2">
      <c r="A100" s="228" t="s">
        <v>388</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389</v>
      </c>
      <c r="B104" s="228"/>
      <c r="C104" s="228"/>
      <c r="D104" s="228"/>
      <c r="E104" s="228"/>
      <c r="F104" s="228"/>
      <c r="G104" s="11">
        <v>93</v>
      </c>
      <c r="H104" s="52">
        <v>0</v>
      </c>
      <c r="I104" s="52">
        <v>0</v>
      </c>
      <c r="J104" s="52">
        <v>0</v>
      </c>
      <c r="K104" s="52">
        <v>0</v>
      </c>
    </row>
    <row r="105" spans="1:11" ht="26.25" customHeight="1" x14ac:dyDescent="0.2">
      <c r="A105" s="228" t="s">
        <v>390</v>
      </c>
      <c r="B105" s="228"/>
      <c r="C105" s="228"/>
      <c r="D105" s="228"/>
      <c r="E105" s="228"/>
      <c r="F105" s="228"/>
      <c r="G105" s="11">
        <v>94</v>
      </c>
      <c r="H105" s="52">
        <v>0</v>
      </c>
      <c r="I105" s="52">
        <v>0</v>
      </c>
      <c r="J105" s="52">
        <v>0</v>
      </c>
      <c r="K105" s="52">
        <v>0</v>
      </c>
    </row>
    <row r="106" spans="1:11" x14ac:dyDescent="0.2">
      <c r="A106" s="228" t="s">
        <v>391</v>
      </c>
      <c r="B106" s="228"/>
      <c r="C106" s="228"/>
      <c r="D106" s="228"/>
      <c r="E106" s="228"/>
      <c r="F106" s="228"/>
      <c r="G106" s="11">
        <v>95</v>
      </c>
      <c r="H106" s="52">
        <v>0</v>
      </c>
      <c r="I106" s="52">
        <v>0</v>
      </c>
      <c r="J106" s="52">
        <v>0</v>
      </c>
      <c r="K106" s="52">
        <v>0</v>
      </c>
    </row>
    <row r="107" spans="1:11" ht="24.75" customHeight="1" x14ac:dyDescent="0.2">
      <c r="A107" s="228" t="s">
        <v>392</v>
      </c>
      <c r="B107" s="228"/>
      <c r="C107" s="228"/>
      <c r="D107" s="228"/>
      <c r="E107" s="228"/>
      <c r="F107" s="228"/>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210499</v>
      </c>
      <c r="I108" s="69">
        <f>I91+I98-I107-I97</f>
        <v>150984</v>
      </c>
      <c r="J108" s="69">
        <f t="shared" ref="J108:K108" si="11">J91+J98-J107-J97</f>
        <v>-274931</v>
      </c>
      <c r="K108" s="69">
        <f t="shared" si="11"/>
        <v>42037</v>
      </c>
    </row>
    <row r="109" spans="1:11" ht="12.75" customHeight="1" x14ac:dyDescent="0.2">
      <c r="A109" s="192" t="s">
        <v>393</v>
      </c>
      <c r="B109" s="192"/>
      <c r="C109" s="192"/>
      <c r="D109" s="192"/>
      <c r="E109" s="192"/>
      <c r="F109" s="192"/>
      <c r="G109" s="12">
        <v>98</v>
      </c>
      <c r="H109" s="51">
        <f>H89+H108</f>
        <v>5409184</v>
      </c>
      <c r="I109" s="51">
        <f>I89+I108</f>
        <v>2130550</v>
      </c>
      <c r="J109" s="51">
        <f t="shared" ref="J109:K109" si="12">J89+J108</f>
        <v>2303577</v>
      </c>
      <c r="K109" s="51">
        <f t="shared" si="12"/>
        <v>428483</v>
      </c>
    </row>
    <row r="110" spans="1:11" x14ac:dyDescent="0.2">
      <c r="A110" s="231" t="s">
        <v>164</v>
      </c>
      <c r="B110" s="231"/>
      <c r="C110" s="231"/>
      <c r="D110" s="231"/>
      <c r="E110" s="231"/>
      <c r="F110" s="231"/>
      <c r="G110" s="232"/>
      <c r="H110" s="232"/>
      <c r="I110" s="232"/>
      <c r="J110" s="233"/>
      <c r="K110" s="233"/>
    </row>
    <row r="111" spans="1:11" ht="12.75" customHeight="1" x14ac:dyDescent="0.2">
      <c r="A111" s="235" t="s">
        <v>394</v>
      </c>
      <c r="B111" s="235"/>
      <c r="C111" s="235"/>
      <c r="D111" s="235"/>
      <c r="E111" s="235"/>
      <c r="F111" s="235"/>
      <c r="G111" s="12">
        <v>99</v>
      </c>
      <c r="H111" s="51">
        <f>H112+H113</f>
        <v>5409184</v>
      </c>
      <c r="I111" s="51">
        <f>I112+I113</f>
        <v>2130550</v>
      </c>
      <c r="J111" s="51">
        <f>J112+J113</f>
        <v>2303577</v>
      </c>
      <c r="K111" s="51">
        <f>K112+K113</f>
        <v>428483</v>
      </c>
    </row>
    <row r="112" spans="1:11" ht="12.75" customHeight="1" x14ac:dyDescent="0.2">
      <c r="A112" s="236" t="s">
        <v>113</v>
      </c>
      <c r="B112" s="236"/>
      <c r="C112" s="236"/>
      <c r="D112" s="236"/>
      <c r="E112" s="236"/>
      <c r="F112" s="236"/>
      <c r="G112" s="11">
        <v>100</v>
      </c>
      <c r="H112" s="52">
        <v>5482615</v>
      </c>
      <c r="I112" s="52">
        <v>2125034</v>
      </c>
      <c r="J112" s="52">
        <v>2244072</v>
      </c>
      <c r="K112" s="52">
        <v>361649</v>
      </c>
    </row>
    <row r="113" spans="1:11" ht="12.75" customHeight="1" x14ac:dyDescent="0.2">
      <c r="A113" s="236" t="s">
        <v>165</v>
      </c>
      <c r="B113" s="236"/>
      <c r="C113" s="236"/>
      <c r="D113" s="236"/>
      <c r="E113" s="236"/>
      <c r="F113" s="236"/>
      <c r="G113" s="11">
        <v>101</v>
      </c>
      <c r="H113" s="52">
        <v>-73431</v>
      </c>
      <c r="I113" s="52">
        <v>5516</v>
      </c>
      <c r="J113" s="52">
        <v>59505</v>
      </c>
      <c r="K113" s="52">
        <v>66834</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topLeftCell="A29" zoomScale="85" zoomScaleNormal="100" zoomScaleSheetLayoutView="85" workbookViewId="0">
      <selection activeCell="H58" sqref="H58:I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452</v>
      </c>
      <c r="B2" s="196"/>
      <c r="C2" s="196"/>
      <c r="D2" s="196"/>
      <c r="E2" s="196"/>
      <c r="F2" s="196"/>
      <c r="G2" s="196"/>
      <c r="H2" s="196"/>
      <c r="I2" s="196"/>
    </row>
    <row r="3" spans="1:9" x14ac:dyDescent="0.2">
      <c r="A3" s="245" t="s">
        <v>448</v>
      </c>
      <c r="B3" s="246"/>
      <c r="C3" s="246"/>
      <c r="D3" s="246"/>
      <c r="E3" s="246"/>
      <c r="F3" s="246"/>
      <c r="G3" s="246"/>
      <c r="H3" s="246"/>
      <c r="I3" s="246"/>
    </row>
    <row r="4" spans="1:9" x14ac:dyDescent="0.2">
      <c r="A4" s="244" t="s">
        <v>450</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5656895</v>
      </c>
      <c r="I8" s="64">
        <v>3102667</v>
      </c>
    </row>
    <row r="9" spans="1:9" ht="12.75" customHeight="1" x14ac:dyDescent="0.2">
      <c r="A9" s="248" t="s">
        <v>171</v>
      </c>
      <c r="B9" s="248"/>
      <c r="C9" s="248"/>
      <c r="D9" s="248"/>
      <c r="E9" s="248"/>
      <c r="F9" s="248"/>
      <c r="G9" s="65">
        <v>2</v>
      </c>
      <c r="H9" s="66">
        <f>H10+H11+H12+H13+H14+H15+H16+H17</f>
        <v>1786730</v>
      </c>
      <c r="I9" s="66">
        <f>I10+I11+I12+I13+I14+I15+I16+I17</f>
        <v>2951112</v>
      </c>
    </row>
    <row r="10" spans="1:9" ht="12.75" customHeight="1" x14ac:dyDescent="0.2">
      <c r="A10" s="225" t="s">
        <v>172</v>
      </c>
      <c r="B10" s="225"/>
      <c r="C10" s="225"/>
      <c r="D10" s="225"/>
      <c r="E10" s="225"/>
      <c r="F10" s="225"/>
      <c r="G10" s="63">
        <v>3</v>
      </c>
      <c r="H10" s="64">
        <v>1856619</v>
      </c>
      <c r="I10" s="64">
        <v>2298871</v>
      </c>
    </row>
    <row r="11" spans="1:9" ht="22.15" customHeight="1" x14ac:dyDescent="0.2">
      <c r="A11" s="225" t="s">
        <v>173</v>
      </c>
      <c r="B11" s="225"/>
      <c r="C11" s="225"/>
      <c r="D11" s="225"/>
      <c r="E11" s="225"/>
      <c r="F11" s="225"/>
      <c r="G11" s="63">
        <v>4</v>
      </c>
      <c r="H11" s="64">
        <v>-20532</v>
      </c>
      <c r="I11" s="64">
        <v>-17736</v>
      </c>
    </row>
    <row r="12" spans="1:9" ht="23.45" customHeight="1" x14ac:dyDescent="0.2">
      <c r="A12" s="225" t="s">
        <v>174</v>
      </c>
      <c r="B12" s="225"/>
      <c r="C12" s="225"/>
      <c r="D12" s="225"/>
      <c r="E12" s="225"/>
      <c r="F12" s="225"/>
      <c r="G12" s="63">
        <v>5</v>
      </c>
      <c r="H12" s="64">
        <v>1881</v>
      </c>
      <c r="I12" s="64">
        <v>956482</v>
      </c>
    </row>
    <row r="13" spans="1:9" ht="12.75" customHeight="1" x14ac:dyDescent="0.2">
      <c r="A13" s="225" t="s">
        <v>175</v>
      </c>
      <c r="B13" s="225"/>
      <c r="C13" s="225"/>
      <c r="D13" s="225"/>
      <c r="E13" s="225"/>
      <c r="F13" s="225"/>
      <c r="G13" s="63">
        <v>6</v>
      </c>
      <c r="H13" s="64">
        <v>-47136</v>
      </c>
      <c r="I13" s="64">
        <v>-84784</v>
      </c>
    </row>
    <row r="14" spans="1:9" ht="12.75" customHeight="1" x14ac:dyDescent="0.2">
      <c r="A14" s="225" t="s">
        <v>176</v>
      </c>
      <c r="B14" s="225"/>
      <c r="C14" s="225"/>
      <c r="D14" s="225"/>
      <c r="E14" s="225"/>
      <c r="F14" s="225"/>
      <c r="G14" s="63">
        <v>7</v>
      </c>
      <c r="H14" s="64">
        <v>106092</v>
      </c>
      <c r="I14" s="64">
        <v>106253</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202202</v>
      </c>
      <c r="I16" s="64">
        <v>-307974</v>
      </c>
    </row>
    <row r="17" spans="1:9" ht="25.15" customHeight="1" x14ac:dyDescent="0.2">
      <c r="A17" s="225" t="s">
        <v>179</v>
      </c>
      <c r="B17" s="225"/>
      <c r="C17" s="225"/>
      <c r="D17" s="225"/>
      <c r="E17" s="225"/>
      <c r="F17" s="225"/>
      <c r="G17" s="63">
        <v>10</v>
      </c>
      <c r="H17" s="64">
        <v>-312396</v>
      </c>
      <c r="I17" s="64">
        <v>0</v>
      </c>
    </row>
    <row r="18" spans="1:9" ht="28.15" customHeight="1" x14ac:dyDescent="0.2">
      <c r="A18" s="247" t="s">
        <v>306</v>
      </c>
      <c r="B18" s="247"/>
      <c r="C18" s="247"/>
      <c r="D18" s="247"/>
      <c r="E18" s="247"/>
      <c r="F18" s="247"/>
      <c r="G18" s="65">
        <v>11</v>
      </c>
      <c r="H18" s="66">
        <f>H8+H9</f>
        <v>7443625</v>
      </c>
      <c r="I18" s="66">
        <f>I8+I9</f>
        <v>6053779</v>
      </c>
    </row>
    <row r="19" spans="1:9" ht="12.75" customHeight="1" x14ac:dyDescent="0.2">
      <c r="A19" s="248" t="s">
        <v>180</v>
      </c>
      <c r="B19" s="248"/>
      <c r="C19" s="248"/>
      <c r="D19" s="248"/>
      <c r="E19" s="248"/>
      <c r="F19" s="248"/>
      <c r="G19" s="65">
        <v>12</v>
      </c>
      <c r="H19" s="66">
        <f>H20+H21+H22+H23</f>
        <v>713221</v>
      </c>
      <c r="I19" s="66">
        <f>I20+I21+I22+I23</f>
        <v>-6579228</v>
      </c>
    </row>
    <row r="20" spans="1:9" ht="12.75" customHeight="1" x14ac:dyDescent="0.2">
      <c r="A20" s="225" t="s">
        <v>181</v>
      </c>
      <c r="B20" s="225"/>
      <c r="C20" s="225"/>
      <c r="D20" s="225"/>
      <c r="E20" s="225"/>
      <c r="F20" s="225"/>
      <c r="G20" s="63">
        <v>13</v>
      </c>
      <c r="H20" s="64">
        <v>12138257</v>
      </c>
      <c r="I20" s="64">
        <v>-1666504</v>
      </c>
    </row>
    <row r="21" spans="1:9" ht="12.75" customHeight="1" x14ac:dyDescent="0.2">
      <c r="A21" s="225" t="s">
        <v>182</v>
      </c>
      <c r="B21" s="225"/>
      <c r="C21" s="225"/>
      <c r="D21" s="225"/>
      <c r="E21" s="225"/>
      <c r="F21" s="225"/>
      <c r="G21" s="63">
        <v>14</v>
      </c>
      <c r="H21" s="64">
        <v>-15640343</v>
      </c>
      <c r="I21" s="64">
        <v>-2992570</v>
      </c>
    </row>
    <row r="22" spans="1:9" ht="12.75" customHeight="1" x14ac:dyDescent="0.2">
      <c r="A22" s="225" t="s">
        <v>183</v>
      </c>
      <c r="B22" s="225"/>
      <c r="C22" s="225"/>
      <c r="D22" s="225"/>
      <c r="E22" s="225"/>
      <c r="F22" s="225"/>
      <c r="G22" s="63">
        <v>15</v>
      </c>
      <c r="H22" s="64">
        <v>-74690</v>
      </c>
      <c r="I22" s="64">
        <v>386744</v>
      </c>
    </row>
    <row r="23" spans="1:9" ht="12.75" customHeight="1" x14ac:dyDescent="0.2">
      <c r="A23" s="225" t="s">
        <v>184</v>
      </c>
      <c r="B23" s="225"/>
      <c r="C23" s="225"/>
      <c r="D23" s="225"/>
      <c r="E23" s="225"/>
      <c r="F23" s="225"/>
      <c r="G23" s="63">
        <v>16</v>
      </c>
      <c r="H23" s="64">
        <v>4289997</v>
      </c>
      <c r="I23" s="64">
        <v>-2306898</v>
      </c>
    </row>
    <row r="24" spans="1:9" ht="12.75" customHeight="1" x14ac:dyDescent="0.2">
      <c r="A24" s="247" t="s">
        <v>185</v>
      </c>
      <c r="B24" s="247"/>
      <c r="C24" s="247"/>
      <c r="D24" s="247"/>
      <c r="E24" s="247"/>
      <c r="F24" s="247"/>
      <c r="G24" s="65">
        <v>17</v>
      </c>
      <c r="H24" s="66">
        <f>H18+H19</f>
        <v>8156846</v>
      </c>
      <c r="I24" s="66">
        <f>I18+I19</f>
        <v>-525449</v>
      </c>
    </row>
    <row r="25" spans="1:9" ht="12.75" customHeight="1" x14ac:dyDescent="0.2">
      <c r="A25" s="190" t="s">
        <v>186</v>
      </c>
      <c r="B25" s="190"/>
      <c r="C25" s="190"/>
      <c r="D25" s="190"/>
      <c r="E25" s="190"/>
      <c r="F25" s="190"/>
      <c r="G25" s="63">
        <v>18</v>
      </c>
      <c r="H25" s="64">
        <v>-109579</v>
      </c>
      <c r="I25" s="64">
        <v>-123046</v>
      </c>
    </row>
    <row r="26" spans="1:9" ht="12.75" customHeight="1" x14ac:dyDescent="0.2">
      <c r="A26" s="190" t="s">
        <v>187</v>
      </c>
      <c r="B26" s="190"/>
      <c r="C26" s="190"/>
      <c r="D26" s="190"/>
      <c r="E26" s="190"/>
      <c r="F26" s="190"/>
      <c r="G26" s="63">
        <v>19</v>
      </c>
      <c r="H26" s="64">
        <v>-300879</v>
      </c>
      <c r="I26" s="64">
        <v>-319192</v>
      </c>
    </row>
    <row r="27" spans="1:9" ht="25.9" customHeight="1" x14ac:dyDescent="0.2">
      <c r="A27" s="252" t="s">
        <v>188</v>
      </c>
      <c r="B27" s="252"/>
      <c r="C27" s="252"/>
      <c r="D27" s="252"/>
      <c r="E27" s="252"/>
      <c r="F27" s="252"/>
      <c r="G27" s="65">
        <v>20</v>
      </c>
      <c r="H27" s="66">
        <f>H24+H25+H26</f>
        <v>7746388</v>
      </c>
      <c r="I27" s="66">
        <f>I24+I25+I26</f>
        <v>-967687</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34347</v>
      </c>
      <c r="I29" s="67">
        <v>28259</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60</v>
      </c>
      <c r="I34" s="67">
        <v>0</v>
      </c>
    </row>
    <row r="35" spans="1:9" ht="26.45" customHeight="1" x14ac:dyDescent="0.2">
      <c r="A35" s="247" t="s">
        <v>196</v>
      </c>
      <c r="B35" s="247"/>
      <c r="C35" s="247"/>
      <c r="D35" s="247"/>
      <c r="E35" s="247"/>
      <c r="F35" s="247"/>
      <c r="G35" s="65">
        <v>27</v>
      </c>
      <c r="H35" s="68">
        <f>H29+H30+H31+H32+H33+H34</f>
        <v>34407</v>
      </c>
      <c r="I35" s="68">
        <f>I29+I30+I31+I32+I33+I34</f>
        <v>28259</v>
      </c>
    </row>
    <row r="36" spans="1:9" ht="22.9" customHeight="1" x14ac:dyDescent="0.2">
      <c r="A36" s="190" t="s">
        <v>197</v>
      </c>
      <c r="B36" s="190"/>
      <c r="C36" s="190"/>
      <c r="D36" s="190"/>
      <c r="E36" s="190"/>
      <c r="F36" s="190"/>
      <c r="G36" s="63">
        <v>28</v>
      </c>
      <c r="H36" s="67">
        <v>-1531621</v>
      </c>
      <c r="I36" s="67">
        <v>-1787234</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-4065908</v>
      </c>
      <c r="I39" s="67">
        <v>-4507337</v>
      </c>
    </row>
    <row r="40" spans="1:9" ht="12.75" customHeight="1" x14ac:dyDescent="0.2">
      <c r="A40" s="190" t="s">
        <v>201</v>
      </c>
      <c r="B40" s="190"/>
      <c r="C40" s="190"/>
      <c r="D40" s="190"/>
      <c r="E40" s="190"/>
      <c r="F40" s="190"/>
      <c r="G40" s="63">
        <v>32</v>
      </c>
      <c r="H40" s="67">
        <v>-764</v>
      </c>
      <c r="I40" s="67">
        <v>0</v>
      </c>
    </row>
    <row r="41" spans="1:9" ht="24" customHeight="1" x14ac:dyDescent="0.2">
      <c r="A41" s="247" t="s">
        <v>202</v>
      </c>
      <c r="B41" s="247"/>
      <c r="C41" s="247"/>
      <c r="D41" s="247"/>
      <c r="E41" s="247"/>
      <c r="F41" s="247"/>
      <c r="G41" s="65">
        <v>33</v>
      </c>
      <c r="H41" s="68">
        <f>H36+H37+H38+H39+H40</f>
        <v>-5598293</v>
      </c>
      <c r="I41" s="68">
        <f>I36+I37+I38+I39+I40</f>
        <v>-6294571</v>
      </c>
    </row>
    <row r="42" spans="1:9" ht="29.45" customHeight="1" x14ac:dyDescent="0.2">
      <c r="A42" s="252" t="s">
        <v>203</v>
      </c>
      <c r="B42" s="252"/>
      <c r="C42" s="252"/>
      <c r="D42" s="252"/>
      <c r="E42" s="252"/>
      <c r="F42" s="252"/>
      <c r="G42" s="65">
        <v>34</v>
      </c>
      <c r="H42" s="68">
        <f>H35+H41</f>
        <v>-5563886</v>
      </c>
      <c r="I42" s="68">
        <f>I35+I41</f>
        <v>-6266312</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618455</v>
      </c>
      <c r="I46" s="67">
        <v>2638821</v>
      </c>
    </row>
    <row r="47" spans="1:9" ht="12.75" customHeight="1" x14ac:dyDescent="0.2">
      <c r="A47" s="190" t="s">
        <v>208</v>
      </c>
      <c r="B47" s="190"/>
      <c r="C47" s="190"/>
      <c r="D47" s="190"/>
      <c r="E47" s="190"/>
      <c r="F47" s="190"/>
      <c r="G47" s="63">
        <v>38</v>
      </c>
      <c r="H47" s="67">
        <v>47136</v>
      </c>
      <c r="I47" s="67">
        <v>84784</v>
      </c>
    </row>
    <row r="48" spans="1:9" ht="22.15" customHeight="1" x14ac:dyDescent="0.2">
      <c r="A48" s="247" t="s">
        <v>209</v>
      </c>
      <c r="B48" s="247"/>
      <c r="C48" s="247"/>
      <c r="D48" s="247"/>
      <c r="E48" s="247"/>
      <c r="F48" s="247"/>
      <c r="G48" s="65">
        <v>39</v>
      </c>
      <c r="H48" s="68">
        <f>H44+H45+H46+H47</f>
        <v>665591</v>
      </c>
      <c r="I48" s="68">
        <f>I44+I45+I46+I47</f>
        <v>2723605</v>
      </c>
    </row>
    <row r="49" spans="1:9" ht="24.6" customHeight="1" x14ac:dyDescent="0.2">
      <c r="A49" s="190" t="s">
        <v>305</v>
      </c>
      <c r="B49" s="190"/>
      <c r="C49" s="190"/>
      <c r="D49" s="190"/>
      <c r="E49" s="190"/>
      <c r="F49" s="190"/>
      <c r="G49" s="63">
        <v>40</v>
      </c>
      <c r="H49" s="67">
        <v>-1397590</v>
      </c>
      <c r="I49" s="67">
        <v>-945585</v>
      </c>
    </row>
    <row r="50" spans="1:9" ht="12.75" customHeight="1" x14ac:dyDescent="0.2">
      <c r="A50" s="190" t="s">
        <v>210</v>
      </c>
      <c r="B50" s="190"/>
      <c r="C50" s="190"/>
      <c r="D50" s="190"/>
      <c r="E50" s="190"/>
      <c r="F50" s="190"/>
      <c r="G50" s="63">
        <v>41</v>
      </c>
      <c r="H50" s="67">
        <v>-1290008</v>
      </c>
      <c r="I50" s="67">
        <v>-2584250</v>
      </c>
    </row>
    <row r="51" spans="1:9" ht="12.75" customHeight="1" x14ac:dyDescent="0.2">
      <c r="A51" s="190" t="s">
        <v>211</v>
      </c>
      <c r="B51" s="190"/>
      <c r="C51" s="190"/>
      <c r="D51" s="190"/>
      <c r="E51" s="190"/>
      <c r="F51" s="190"/>
      <c r="G51" s="63">
        <v>42</v>
      </c>
      <c r="H51" s="67">
        <v>-3774</v>
      </c>
      <c r="I51" s="67">
        <v>-4063</v>
      </c>
    </row>
    <row r="52" spans="1:9" ht="22.9" customHeight="1" x14ac:dyDescent="0.2">
      <c r="A52" s="190" t="s">
        <v>212</v>
      </c>
      <c r="B52" s="190"/>
      <c r="C52" s="190"/>
      <c r="D52" s="190"/>
      <c r="E52" s="190"/>
      <c r="F52" s="190"/>
      <c r="G52" s="63">
        <v>43</v>
      </c>
      <c r="H52" s="67">
        <v>-504937</v>
      </c>
      <c r="I52" s="67">
        <v>-846931</v>
      </c>
    </row>
    <row r="53" spans="1:9" ht="12.75" customHeight="1" x14ac:dyDescent="0.2">
      <c r="A53" s="190" t="s">
        <v>213</v>
      </c>
      <c r="B53" s="190"/>
      <c r="C53" s="190"/>
      <c r="D53" s="190"/>
      <c r="E53" s="190"/>
      <c r="F53" s="190"/>
      <c r="G53" s="63">
        <v>44</v>
      </c>
      <c r="H53" s="67">
        <v>-876753</v>
      </c>
      <c r="I53" s="67">
        <v>-1529413</v>
      </c>
    </row>
    <row r="54" spans="1:9" ht="30.6" customHeight="1" x14ac:dyDescent="0.2">
      <c r="A54" s="247" t="s">
        <v>214</v>
      </c>
      <c r="B54" s="247"/>
      <c r="C54" s="247"/>
      <c r="D54" s="247"/>
      <c r="E54" s="247"/>
      <c r="F54" s="247"/>
      <c r="G54" s="65">
        <v>45</v>
      </c>
      <c r="H54" s="68">
        <f>H49+H50+H51+H52+H53</f>
        <v>-4073062</v>
      </c>
      <c r="I54" s="68">
        <f>I49+I50+I51+I52+I53</f>
        <v>-5910242</v>
      </c>
    </row>
    <row r="55" spans="1:9" ht="29.45" customHeight="1" x14ac:dyDescent="0.2">
      <c r="A55" s="252" t="s">
        <v>215</v>
      </c>
      <c r="B55" s="252"/>
      <c r="C55" s="252"/>
      <c r="D55" s="252"/>
      <c r="E55" s="252"/>
      <c r="F55" s="252"/>
      <c r="G55" s="65">
        <v>46</v>
      </c>
      <c r="H55" s="68">
        <f>H48+H54</f>
        <v>-3407471</v>
      </c>
      <c r="I55" s="68">
        <f>I48+I54</f>
        <v>-3186637</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-1224969</v>
      </c>
      <c r="I57" s="68">
        <f>I27+I42+I55+I56</f>
        <v>-10420636</v>
      </c>
    </row>
    <row r="58" spans="1:9" x14ac:dyDescent="0.2">
      <c r="A58" s="253" t="s">
        <v>218</v>
      </c>
      <c r="B58" s="253"/>
      <c r="C58" s="253"/>
      <c r="D58" s="253"/>
      <c r="E58" s="253"/>
      <c r="F58" s="253"/>
      <c r="G58" s="63">
        <v>49</v>
      </c>
      <c r="H58" s="67">
        <v>18571374</v>
      </c>
      <c r="I58" s="67">
        <v>18815261</v>
      </c>
    </row>
    <row r="59" spans="1:9" ht="31.15" customHeight="1" x14ac:dyDescent="0.2">
      <c r="A59" s="252" t="s">
        <v>219</v>
      </c>
      <c r="B59" s="252"/>
      <c r="C59" s="252"/>
      <c r="D59" s="252"/>
      <c r="E59" s="252"/>
      <c r="F59" s="252"/>
      <c r="G59" s="65">
        <v>50</v>
      </c>
      <c r="H59" s="68">
        <f>H57+H58</f>
        <v>17346405</v>
      </c>
      <c r="I59" s="68">
        <f>I57+I58</f>
        <v>8394625</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topLeftCell="A21" zoomScale="85" zoomScaleNormal="100" zoomScaleSheetLayoutView="85" workbookViewId="0">
      <selection activeCell="H52" sqref="H52:I5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328</v>
      </c>
      <c r="B2" s="196"/>
      <c r="C2" s="196"/>
      <c r="D2" s="196"/>
      <c r="E2" s="196"/>
      <c r="F2" s="196"/>
      <c r="G2" s="196"/>
      <c r="H2" s="196"/>
      <c r="I2" s="196"/>
    </row>
    <row r="3" spans="1:9" x14ac:dyDescent="0.2">
      <c r="A3" s="267" t="s">
        <v>448</v>
      </c>
      <c r="B3" s="268"/>
      <c r="C3" s="268"/>
      <c r="D3" s="268"/>
      <c r="E3" s="268"/>
      <c r="F3" s="268"/>
      <c r="G3" s="268"/>
      <c r="H3" s="268"/>
      <c r="I3" s="268"/>
    </row>
    <row r="4" spans="1:9" x14ac:dyDescent="0.2">
      <c r="A4" s="244" t="s">
        <v>329</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395</v>
      </c>
      <c r="B12" s="258"/>
      <c r="C12" s="258"/>
      <c r="D12" s="258"/>
      <c r="E12" s="258"/>
      <c r="F12" s="258"/>
      <c r="G12" s="17">
        <v>5</v>
      </c>
      <c r="H12" s="24">
        <v>0</v>
      </c>
      <c r="I12" s="24">
        <v>0</v>
      </c>
    </row>
    <row r="13" spans="1:9" x14ac:dyDescent="0.2">
      <c r="A13" s="266" t="s">
        <v>396</v>
      </c>
      <c r="B13" s="266"/>
      <c r="C13" s="266"/>
      <c r="D13" s="266"/>
      <c r="E13" s="266"/>
      <c r="F13" s="266"/>
      <c r="G13" s="53">
        <v>6</v>
      </c>
      <c r="H13" s="56">
        <f>SUM(H8:H12)</f>
        <v>0</v>
      </c>
      <c r="I13" s="56">
        <f>SUM(I8:I12)</f>
        <v>0</v>
      </c>
    </row>
    <row r="14" spans="1:9" ht="12.75" customHeight="1" x14ac:dyDescent="0.2">
      <c r="A14" s="258" t="s">
        <v>397</v>
      </c>
      <c r="B14" s="258"/>
      <c r="C14" s="258"/>
      <c r="D14" s="258"/>
      <c r="E14" s="258"/>
      <c r="F14" s="258"/>
      <c r="G14" s="17">
        <v>7</v>
      </c>
      <c r="H14" s="24">
        <v>0</v>
      </c>
      <c r="I14" s="24">
        <v>0</v>
      </c>
    </row>
    <row r="15" spans="1:9" ht="12.75" customHeight="1" x14ac:dyDescent="0.2">
      <c r="A15" s="258" t="s">
        <v>398</v>
      </c>
      <c r="B15" s="258"/>
      <c r="C15" s="258"/>
      <c r="D15" s="258"/>
      <c r="E15" s="258"/>
      <c r="F15" s="258"/>
      <c r="G15" s="17">
        <v>8</v>
      </c>
      <c r="H15" s="24">
        <v>0</v>
      </c>
      <c r="I15" s="24">
        <v>0</v>
      </c>
    </row>
    <row r="16" spans="1:9" ht="12.75" customHeight="1" x14ac:dyDescent="0.2">
      <c r="A16" s="258" t="s">
        <v>399</v>
      </c>
      <c r="B16" s="258"/>
      <c r="C16" s="258"/>
      <c r="D16" s="258"/>
      <c r="E16" s="258"/>
      <c r="F16" s="258"/>
      <c r="G16" s="17">
        <v>9</v>
      </c>
      <c r="H16" s="24">
        <v>0</v>
      </c>
      <c r="I16" s="24">
        <v>0</v>
      </c>
    </row>
    <row r="17" spans="1:9" ht="12.75" customHeight="1" x14ac:dyDescent="0.2">
      <c r="A17" s="258" t="s">
        <v>400</v>
      </c>
      <c r="B17" s="258"/>
      <c r="C17" s="258"/>
      <c r="D17" s="258"/>
      <c r="E17" s="258"/>
      <c r="F17" s="258"/>
      <c r="G17" s="17">
        <v>10</v>
      </c>
      <c r="H17" s="24">
        <v>0</v>
      </c>
      <c r="I17" s="24">
        <v>0</v>
      </c>
    </row>
    <row r="18" spans="1:9" ht="12.75" customHeight="1" x14ac:dyDescent="0.2">
      <c r="A18" s="258" t="s">
        <v>401</v>
      </c>
      <c r="B18" s="258"/>
      <c r="C18" s="258"/>
      <c r="D18" s="258"/>
      <c r="E18" s="258"/>
      <c r="F18" s="258"/>
      <c r="G18" s="17">
        <v>11</v>
      </c>
      <c r="H18" s="24">
        <v>0</v>
      </c>
      <c r="I18" s="24">
        <v>0</v>
      </c>
    </row>
    <row r="19" spans="1:9" ht="12.75" customHeight="1" x14ac:dyDescent="0.2">
      <c r="A19" s="258" t="s">
        <v>402</v>
      </c>
      <c r="B19" s="258"/>
      <c r="C19" s="258"/>
      <c r="D19" s="258"/>
      <c r="E19" s="258"/>
      <c r="F19" s="258"/>
      <c r="G19" s="17">
        <v>12</v>
      </c>
      <c r="H19" s="24">
        <v>0</v>
      </c>
      <c r="I19" s="24">
        <v>0</v>
      </c>
    </row>
    <row r="20" spans="1:9" ht="26.25" customHeight="1" x14ac:dyDescent="0.2">
      <c r="A20" s="266" t="s">
        <v>403</v>
      </c>
      <c r="B20" s="266"/>
      <c r="C20" s="266"/>
      <c r="D20" s="266"/>
      <c r="E20" s="266"/>
      <c r="F20" s="266"/>
      <c r="G20" s="53">
        <v>13</v>
      </c>
      <c r="H20" s="56">
        <f>SUM(H14:H19)</f>
        <v>0</v>
      </c>
      <c r="I20" s="56">
        <f>SUM(I14:I19)</f>
        <v>0</v>
      </c>
    </row>
    <row r="21" spans="1:9" ht="27.6" customHeight="1" x14ac:dyDescent="0.2">
      <c r="A21" s="264" t="s">
        <v>404</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405</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406</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407</v>
      </c>
      <c r="B35" s="259"/>
      <c r="C35" s="259"/>
      <c r="D35" s="259"/>
      <c r="E35" s="259"/>
      <c r="F35" s="259"/>
      <c r="G35" s="53">
        <v>27</v>
      </c>
      <c r="H35" s="57">
        <f>SUM(H30:H34)</f>
        <v>0</v>
      </c>
      <c r="I35" s="57">
        <f>SUM(I30:I34)</f>
        <v>0</v>
      </c>
    </row>
    <row r="36" spans="1:9" ht="28.15" customHeight="1" x14ac:dyDescent="0.2">
      <c r="A36" s="264" t="s">
        <v>408</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409</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410</v>
      </c>
      <c r="B48" s="259"/>
      <c r="C48" s="259"/>
      <c r="D48" s="259"/>
      <c r="E48" s="259"/>
      <c r="F48" s="259"/>
      <c r="G48" s="53">
        <v>39</v>
      </c>
      <c r="H48" s="57">
        <f>H47+H46+H45+H44+H43</f>
        <v>0</v>
      </c>
      <c r="I48" s="57">
        <f>I47+I46+I45+I44+I43</f>
        <v>0</v>
      </c>
    </row>
    <row r="49" spans="1:9" ht="25.9" customHeight="1" x14ac:dyDescent="0.2">
      <c r="A49" s="270" t="s">
        <v>445</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411</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63"/>
  <sheetViews>
    <sheetView tabSelected="1" view="pageBreakPreview" topLeftCell="A23"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45199</v>
      </c>
      <c r="H2" s="27"/>
      <c r="I2" s="27"/>
      <c r="J2" s="27"/>
      <c r="K2" s="26"/>
      <c r="X2" s="28" t="s">
        <v>448</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2601367</v>
      </c>
      <c r="I7" s="33">
        <v>10496193</v>
      </c>
      <c r="J7" s="33">
        <v>1095285</v>
      </c>
      <c r="K7" s="33">
        <v>134788</v>
      </c>
      <c r="L7" s="33">
        <v>134788</v>
      </c>
      <c r="M7" s="33">
        <v>0</v>
      </c>
      <c r="N7" s="33">
        <v>0</v>
      </c>
      <c r="O7" s="33">
        <v>2117513</v>
      </c>
      <c r="P7" s="33">
        <v>0</v>
      </c>
      <c r="Q7" s="33">
        <v>0</v>
      </c>
      <c r="R7" s="33">
        <v>0</v>
      </c>
      <c r="S7" s="33">
        <v>0</v>
      </c>
      <c r="T7" s="33">
        <v>35481</v>
      </c>
      <c r="U7" s="33">
        <v>6067216</v>
      </c>
      <c r="V7" s="33">
        <v>3148023</v>
      </c>
      <c r="W7" s="34">
        <f>H7+I7+J7+K7-L7+M7+N7+O7+P7+Q7+R7+U7+V7+S7+T7</f>
        <v>25561078</v>
      </c>
      <c r="X7" s="33">
        <v>153017</v>
      </c>
      <c r="Y7" s="34">
        <f>W7+X7</f>
        <v>25714095</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2601367</v>
      </c>
      <c r="I10" s="34">
        <f t="shared" ref="I10:Y10" si="2">I7+I8+I9</f>
        <v>10496193</v>
      </c>
      <c r="J10" s="34">
        <f t="shared" si="2"/>
        <v>1095285</v>
      </c>
      <c r="K10" s="34">
        <f>K7+K8+K9</f>
        <v>134788</v>
      </c>
      <c r="L10" s="34">
        <f t="shared" si="2"/>
        <v>134788</v>
      </c>
      <c r="M10" s="34">
        <f t="shared" si="2"/>
        <v>0</v>
      </c>
      <c r="N10" s="34">
        <f t="shared" si="2"/>
        <v>0</v>
      </c>
      <c r="O10" s="34">
        <f t="shared" si="2"/>
        <v>2117513</v>
      </c>
      <c r="P10" s="34">
        <f t="shared" si="2"/>
        <v>0</v>
      </c>
      <c r="Q10" s="34">
        <f t="shared" si="2"/>
        <v>0</v>
      </c>
      <c r="R10" s="34">
        <f t="shared" si="2"/>
        <v>0</v>
      </c>
      <c r="S10" s="34">
        <f t="shared" si="2"/>
        <v>0</v>
      </c>
      <c r="T10" s="34">
        <f t="shared" si="2"/>
        <v>35481</v>
      </c>
      <c r="U10" s="34">
        <f t="shared" si="2"/>
        <v>6067216</v>
      </c>
      <c r="V10" s="34">
        <f t="shared" si="2"/>
        <v>3148023</v>
      </c>
      <c r="W10" s="34">
        <f t="shared" si="2"/>
        <v>25561078</v>
      </c>
      <c r="X10" s="34">
        <f t="shared" si="2"/>
        <v>153017</v>
      </c>
      <c r="Y10" s="34">
        <f t="shared" si="2"/>
        <v>25714095</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6635338</v>
      </c>
      <c r="W11" s="34">
        <f t="shared" ref="W11:W29" si="3">H11+I11+J11+K11-L11+M11+N11+O11+P11+Q11+R11+U11+V11+S11+T11</f>
        <v>6635338</v>
      </c>
      <c r="X11" s="33">
        <v>72009</v>
      </c>
      <c r="Y11" s="34">
        <f t="shared" ref="Y11:Y29" si="4">W11+X11</f>
        <v>6707347</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62334</v>
      </c>
      <c r="U12" s="35">
        <v>0</v>
      </c>
      <c r="V12" s="35">
        <v>0</v>
      </c>
      <c r="W12" s="34">
        <f t="shared" si="3"/>
        <v>62334</v>
      </c>
      <c r="X12" s="33">
        <v>0</v>
      </c>
      <c r="Y12" s="34">
        <f t="shared" si="4"/>
        <v>62334</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-120404</v>
      </c>
      <c r="P13" s="35">
        <v>0</v>
      </c>
      <c r="Q13" s="35">
        <v>0</v>
      </c>
      <c r="R13" s="35">
        <v>0</v>
      </c>
      <c r="S13" s="33">
        <v>0</v>
      </c>
      <c r="T13" s="33">
        <v>0</v>
      </c>
      <c r="U13" s="33">
        <v>120404</v>
      </c>
      <c r="V13" s="33">
        <v>0</v>
      </c>
      <c r="W13" s="34">
        <f t="shared" si="3"/>
        <v>0</v>
      </c>
      <c r="X13" s="33">
        <v>0</v>
      </c>
      <c r="Y13" s="34">
        <f t="shared" si="4"/>
        <v>0</v>
      </c>
    </row>
    <row r="14" spans="1:25" ht="39" customHeight="1" x14ac:dyDescent="0.2">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775464</v>
      </c>
      <c r="L24" s="33">
        <v>775464</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-1289239</v>
      </c>
      <c r="W26" s="34">
        <f t="shared" si="3"/>
        <v>-1289239</v>
      </c>
      <c r="X26" s="33">
        <v>0</v>
      </c>
      <c r="Y26" s="34">
        <f t="shared" si="4"/>
        <v>-1289239</v>
      </c>
    </row>
    <row r="27" spans="1:25" ht="12.75" customHeight="1" x14ac:dyDescent="0.2">
      <c r="A27" s="278" t="s">
        <v>424</v>
      </c>
      <c r="B27" s="278"/>
      <c r="C27" s="278"/>
      <c r="D27" s="278"/>
      <c r="E27" s="278"/>
      <c r="F27" s="278"/>
      <c r="G27" s="6">
        <v>21</v>
      </c>
      <c r="H27" s="33">
        <v>0</v>
      </c>
      <c r="I27" s="33">
        <v>418319</v>
      </c>
      <c r="J27" s="33">
        <v>253247</v>
      </c>
      <c r="K27" s="33">
        <v>-753480</v>
      </c>
      <c r="L27" s="33">
        <v>-753480</v>
      </c>
      <c r="M27" s="33">
        <v>0</v>
      </c>
      <c r="N27" s="33">
        <v>0</v>
      </c>
      <c r="O27" s="33">
        <v>0</v>
      </c>
      <c r="P27" s="33">
        <v>0</v>
      </c>
      <c r="Q27" s="33">
        <v>0</v>
      </c>
      <c r="R27" s="33">
        <v>0</v>
      </c>
      <c r="S27" s="33">
        <v>0</v>
      </c>
      <c r="T27" s="33">
        <v>0</v>
      </c>
      <c r="U27" s="33">
        <v>-252593</v>
      </c>
      <c r="V27" s="33">
        <v>0</v>
      </c>
      <c r="W27" s="34">
        <f t="shared" si="3"/>
        <v>418973</v>
      </c>
      <c r="X27" s="33">
        <v>-7788</v>
      </c>
      <c r="Y27" s="34">
        <f t="shared" si="4"/>
        <v>411185</v>
      </c>
    </row>
    <row r="28" spans="1:25" ht="12.75" customHeight="1" x14ac:dyDescent="0.2">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1858784</v>
      </c>
      <c r="V28" s="33">
        <v>-1858784</v>
      </c>
      <c r="W28" s="34">
        <f t="shared" si="3"/>
        <v>0</v>
      </c>
      <c r="X28" s="33">
        <v>0</v>
      </c>
      <c r="Y28" s="34">
        <f t="shared" si="4"/>
        <v>0</v>
      </c>
    </row>
    <row r="29" spans="1:25" ht="12.75" customHeight="1" x14ac:dyDescent="0.2">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427</v>
      </c>
      <c r="B30" s="296"/>
      <c r="C30" s="296"/>
      <c r="D30" s="296"/>
      <c r="E30" s="296"/>
      <c r="F30" s="296"/>
      <c r="G30" s="8">
        <v>24</v>
      </c>
      <c r="H30" s="36">
        <f>SUM(H10:H29)</f>
        <v>2601367</v>
      </c>
      <c r="I30" s="36">
        <f t="shared" ref="I30:Y30" si="5">SUM(I10:I29)</f>
        <v>10914512</v>
      </c>
      <c r="J30" s="36">
        <f t="shared" si="5"/>
        <v>1348532</v>
      </c>
      <c r="K30" s="36">
        <f t="shared" si="5"/>
        <v>156772</v>
      </c>
      <c r="L30" s="36">
        <f t="shared" si="5"/>
        <v>156772</v>
      </c>
      <c r="M30" s="36">
        <f t="shared" si="5"/>
        <v>0</v>
      </c>
      <c r="N30" s="36">
        <f t="shared" si="5"/>
        <v>0</v>
      </c>
      <c r="O30" s="36">
        <f t="shared" si="5"/>
        <v>1997109</v>
      </c>
      <c r="P30" s="36">
        <f t="shared" si="5"/>
        <v>0</v>
      </c>
      <c r="Q30" s="36">
        <f t="shared" si="5"/>
        <v>0</v>
      </c>
      <c r="R30" s="36">
        <f t="shared" si="5"/>
        <v>0</v>
      </c>
      <c r="S30" s="36">
        <f t="shared" si="5"/>
        <v>0</v>
      </c>
      <c r="T30" s="36">
        <f t="shared" si="5"/>
        <v>97815</v>
      </c>
      <c r="U30" s="36">
        <f t="shared" si="5"/>
        <v>7793811</v>
      </c>
      <c r="V30" s="36">
        <f t="shared" si="5"/>
        <v>6635338</v>
      </c>
      <c r="W30" s="36">
        <f t="shared" si="5"/>
        <v>31388484</v>
      </c>
      <c r="X30" s="36">
        <f t="shared" si="5"/>
        <v>217238</v>
      </c>
      <c r="Y30" s="36">
        <f t="shared" si="5"/>
        <v>31605722</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-120404</v>
      </c>
      <c r="P32" s="34">
        <f t="shared" si="6"/>
        <v>0</v>
      </c>
      <c r="Q32" s="34">
        <f t="shared" si="6"/>
        <v>0</v>
      </c>
      <c r="R32" s="34">
        <f t="shared" si="6"/>
        <v>0</v>
      </c>
      <c r="S32" s="34">
        <f t="shared" ref="S32:T32" si="7">SUM(S12:S20)</f>
        <v>0</v>
      </c>
      <c r="T32" s="34">
        <f t="shared" si="7"/>
        <v>62334</v>
      </c>
      <c r="U32" s="34">
        <f t="shared" si="6"/>
        <v>120404</v>
      </c>
      <c r="V32" s="34">
        <f t="shared" si="6"/>
        <v>0</v>
      </c>
      <c r="W32" s="34">
        <f t="shared" si="6"/>
        <v>62334</v>
      </c>
      <c r="X32" s="34">
        <f t="shared" si="6"/>
        <v>0</v>
      </c>
      <c r="Y32" s="34">
        <f t="shared" si="6"/>
        <v>62334</v>
      </c>
    </row>
    <row r="33" spans="1:25" ht="31.5" customHeight="1" x14ac:dyDescent="0.2">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-120404</v>
      </c>
      <c r="P33" s="34">
        <f t="shared" si="8"/>
        <v>0</v>
      </c>
      <c r="Q33" s="34">
        <f t="shared" si="8"/>
        <v>0</v>
      </c>
      <c r="R33" s="34">
        <f t="shared" si="8"/>
        <v>0</v>
      </c>
      <c r="S33" s="34">
        <f t="shared" ref="S33:T33" si="9">S11+S32</f>
        <v>0</v>
      </c>
      <c r="T33" s="34">
        <f t="shared" si="9"/>
        <v>62334</v>
      </c>
      <c r="U33" s="34">
        <f t="shared" si="8"/>
        <v>120404</v>
      </c>
      <c r="V33" s="34">
        <f t="shared" si="8"/>
        <v>6635338</v>
      </c>
      <c r="W33" s="34">
        <f t="shared" si="8"/>
        <v>6697672</v>
      </c>
      <c r="X33" s="34">
        <f t="shared" si="8"/>
        <v>72009</v>
      </c>
      <c r="Y33" s="34">
        <f t="shared" si="8"/>
        <v>6769681</v>
      </c>
    </row>
    <row r="34" spans="1:25" ht="30.75" customHeight="1" x14ac:dyDescent="0.2">
      <c r="A34" s="300" t="s">
        <v>429</v>
      </c>
      <c r="B34" s="300"/>
      <c r="C34" s="300"/>
      <c r="D34" s="300"/>
      <c r="E34" s="300"/>
      <c r="F34" s="300"/>
      <c r="G34" s="8">
        <v>27</v>
      </c>
      <c r="H34" s="36">
        <f>SUM(H21:H29)</f>
        <v>0</v>
      </c>
      <c r="I34" s="36">
        <f t="shared" ref="I34:Y34" si="10">SUM(I21:I29)</f>
        <v>418319</v>
      </c>
      <c r="J34" s="36">
        <f t="shared" si="10"/>
        <v>253247</v>
      </c>
      <c r="K34" s="36">
        <f t="shared" si="10"/>
        <v>21984</v>
      </c>
      <c r="L34" s="36">
        <f t="shared" si="10"/>
        <v>21984</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1606191</v>
      </c>
      <c r="V34" s="36">
        <f t="shared" si="10"/>
        <v>-3148023</v>
      </c>
      <c r="W34" s="36">
        <f t="shared" si="10"/>
        <v>-870266</v>
      </c>
      <c r="X34" s="36">
        <f t="shared" si="10"/>
        <v>-7788</v>
      </c>
      <c r="Y34" s="36">
        <f t="shared" si="10"/>
        <v>-878054</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2601367</v>
      </c>
      <c r="I36" s="33">
        <v>10914512</v>
      </c>
      <c r="J36" s="33">
        <v>1348532</v>
      </c>
      <c r="K36" s="33">
        <v>156772</v>
      </c>
      <c r="L36" s="33">
        <v>156772</v>
      </c>
      <c r="M36" s="33">
        <v>0</v>
      </c>
      <c r="N36" s="33">
        <v>0</v>
      </c>
      <c r="O36" s="33">
        <v>1997109</v>
      </c>
      <c r="P36" s="33">
        <v>0</v>
      </c>
      <c r="Q36" s="33">
        <v>0</v>
      </c>
      <c r="R36" s="33">
        <v>0</v>
      </c>
      <c r="S36" s="33">
        <v>0</v>
      </c>
      <c r="T36" s="33">
        <v>97815</v>
      </c>
      <c r="U36" s="33">
        <v>7793811</v>
      </c>
      <c r="V36" s="33">
        <v>6635338</v>
      </c>
      <c r="W36" s="37">
        <f>H36+I36+J36+K36-L36+M36+N36+O36+P36+Q36+R36+U36+V36+S36+T36</f>
        <v>31388484</v>
      </c>
      <c r="X36" s="33">
        <v>217238</v>
      </c>
      <c r="Y36" s="37">
        <f t="shared" ref="Y36:Y38" si="12">W36+X36</f>
        <v>31605722</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430</v>
      </c>
      <c r="B39" s="279"/>
      <c r="C39" s="279"/>
      <c r="D39" s="279"/>
      <c r="E39" s="279"/>
      <c r="F39" s="279"/>
      <c r="G39" s="7">
        <v>31</v>
      </c>
      <c r="H39" s="34">
        <f>H36+H37+H38</f>
        <v>2601367</v>
      </c>
      <c r="I39" s="34">
        <f t="shared" ref="I39:Y39" si="14">I36+I37+I38</f>
        <v>10914512</v>
      </c>
      <c r="J39" s="34">
        <f t="shared" si="14"/>
        <v>1348532</v>
      </c>
      <c r="K39" s="34">
        <f t="shared" si="14"/>
        <v>156772</v>
      </c>
      <c r="L39" s="34">
        <f t="shared" si="14"/>
        <v>156772</v>
      </c>
      <c r="M39" s="34">
        <f t="shared" si="14"/>
        <v>0</v>
      </c>
      <c r="N39" s="34">
        <f t="shared" si="14"/>
        <v>0</v>
      </c>
      <c r="O39" s="34">
        <f t="shared" si="14"/>
        <v>1997109</v>
      </c>
      <c r="P39" s="34">
        <f t="shared" si="14"/>
        <v>0</v>
      </c>
      <c r="Q39" s="34">
        <f t="shared" si="14"/>
        <v>0</v>
      </c>
      <c r="R39" s="34">
        <f t="shared" si="14"/>
        <v>0</v>
      </c>
      <c r="S39" s="34">
        <f t="shared" si="14"/>
        <v>0</v>
      </c>
      <c r="T39" s="34">
        <f t="shared" si="14"/>
        <v>97815</v>
      </c>
      <c r="U39" s="34">
        <f t="shared" si="14"/>
        <v>7793811</v>
      </c>
      <c r="V39" s="34">
        <f t="shared" si="14"/>
        <v>6635338</v>
      </c>
      <c r="W39" s="34">
        <f t="shared" si="14"/>
        <v>31388484</v>
      </c>
      <c r="X39" s="34">
        <f t="shared" si="14"/>
        <v>217238</v>
      </c>
      <c r="Y39" s="34">
        <f t="shared" si="14"/>
        <v>31605722</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2519003</v>
      </c>
      <c r="W40" s="37">
        <f t="shared" ref="W40:W58" si="15">H40+I40+J40+K40-L40+M40+N40+O40+P40+Q40+R40+U40+V40+S40+T40</f>
        <v>2519003</v>
      </c>
      <c r="X40" s="33">
        <v>59505</v>
      </c>
      <c r="Y40" s="37">
        <f t="shared" ref="Y40:Y58" si="16">W40+X40</f>
        <v>2578508</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-274931</v>
      </c>
      <c r="U41" s="35">
        <v>0</v>
      </c>
      <c r="V41" s="35">
        <v>0</v>
      </c>
      <c r="W41" s="37">
        <f t="shared" si="15"/>
        <v>-274931</v>
      </c>
      <c r="X41" s="33">
        <v>0</v>
      </c>
      <c r="Y41" s="37">
        <f t="shared" si="16"/>
        <v>-274931</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f>ROUND(INDEX('[1]SPAN 2023'!F:F,MATCH(900000,'[1]SPAN 2023'!A:A,0)),0)</f>
        <v>1318633</v>
      </c>
      <c r="I48" s="33">
        <f>-H48</f>
        <v>-1318633</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420</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703413</v>
      </c>
      <c r="L53" s="33">
        <v>703413</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-2584250</v>
      </c>
      <c r="W55" s="37">
        <f t="shared" si="15"/>
        <v>-2584250</v>
      </c>
      <c r="X55" s="33">
        <v>0</v>
      </c>
      <c r="Y55" s="37">
        <f t="shared" si="16"/>
        <v>-2584250</v>
      </c>
    </row>
    <row r="56" spans="1:25" ht="12.75" customHeight="1" x14ac:dyDescent="0.2">
      <c r="A56" s="278" t="s">
        <v>424</v>
      </c>
      <c r="B56" s="278"/>
      <c r="C56" s="278"/>
      <c r="D56" s="278"/>
      <c r="E56" s="278"/>
      <c r="F56" s="278"/>
      <c r="G56" s="6">
        <v>48</v>
      </c>
      <c r="H56" s="33">
        <v>0</v>
      </c>
      <c r="I56" s="33">
        <v>179249</v>
      </c>
      <c r="J56" s="33">
        <v>0</v>
      </c>
      <c r="K56" s="33">
        <v>164860</v>
      </c>
      <c r="L56" s="33">
        <v>164860</v>
      </c>
      <c r="M56" s="33">
        <v>0</v>
      </c>
      <c r="N56" s="33">
        <v>0</v>
      </c>
      <c r="O56" s="33">
        <v>0</v>
      </c>
      <c r="P56" s="33">
        <v>0</v>
      </c>
      <c r="Q56" s="33">
        <v>0</v>
      </c>
      <c r="R56" s="33">
        <v>0</v>
      </c>
      <c r="S56" s="33">
        <v>0</v>
      </c>
      <c r="T56" s="33">
        <v>0</v>
      </c>
      <c r="U56" s="33">
        <v>-522180</v>
      </c>
      <c r="V56" s="33">
        <v>0</v>
      </c>
      <c r="W56" s="37">
        <f t="shared" si="15"/>
        <v>-342931</v>
      </c>
      <c r="X56" s="33">
        <v>0</v>
      </c>
      <c r="Y56" s="37">
        <f t="shared" si="16"/>
        <v>-342931</v>
      </c>
    </row>
    <row r="57" spans="1:25" ht="12.75" customHeight="1" x14ac:dyDescent="0.2">
      <c r="A57" s="278" t="s">
        <v>432</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4051088</v>
      </c>
      <c r="V57" s="33">
        <v>-4051088</v>
      </c>
      <c r="W57" s="37">
        <f t="shared" si="15"/>
        <v>0</v>
      </c>
      <c r="X57" s="33">
        <v>0</v>
      </c>
      <c r="Y57" s="37">
        <f t="shared" si="16"/>
        <v>0</v>
      </c>
    </row>
    <row r="58" spans="1:25" ht="12.75" customHeight="1" x14ac:dyDescent="0.2">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433</v>
      </c>
      <c r="B59" s="296"/>
      <c r="C59" s="296"/>
      <c r="D59" s="296"/>
      <c r="E59" s="296"/>
      <c r="F59" s="296"/>
      <c r="G59" s="8">
        <v>51</v>
      </c>
      <c r="H59" s="36">
        <f>SUM(H39:H58)</f>
        <v>3920000</v>
      </c>
      <c r="I59" s="36">
        <f t="shared" ref="I59:Y59" si="17">SUM(I39:I58)</f>
        <v>9775128</v>
      </c>
      <c r="J59" s="36">
        <f t="shared" si="17"/>
        <v>1348532</v>
      </c>
      <c r="K59" s="36">
        <f t="shared" si="17"/>
        <v>1025045</v>
      </c>
      <c r="L59" s="36">
        <f t="shared" si="17"/>
        <v>1025045</v>
      </c>
      <c r="M59" s="36">
        <f t="shared" si="17"/>
        <v>0</v>
      </c>
      <c r="N59" s="36">
        <f t="shared" si="17"/>
        <v>0</v>
      </c>
      <c r="O59" s="36">
        <f t="shared" si="17"/>
        <v>1997109</v>
      </c>
      <c r="P59" s="36">
        <f t="shared" si="17"/>
        <v>0</v>
      </c>
      <c r="Q59" s="36">
        <f t="shared" si="17"/>
        <v>0</v>
      </c>
      <c r="R59" s="36">
        <f t="shared" si="17"/>
        <v>0</v>
      </c>
      <c r="S59" s="36">
        <f t="shared" si="17"/>
        <v>0</v>
      </c>
      <c r="T59" s="36">
        <f t="shared" si="17"/>
        <v>-177116</v>
      </c>
      <c r="U59" s="36">
        <f t="shared" si="17"/>
        <v>11322719</v>
      </c>
      <c r="V59" s="36">
        <f t="shared" si="17"/>
        <v>2519003</v>
      </c>
      <c r="W59" s="36">
        <f t="shared" si="17"/>
        <v>30705375</v>
      </c>
      <c r="X59" s="36">
        <f t="shared" si="17"/>
        <v>276743</v>
      </c>
      <c r="Y59" s="36">
        <f t="shared" si="17"/>
        <v>30982118</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434</v>
      </c>
      <c r="B61" s="299"/>
      <c r="C61" s="299"/>
      <c r="D61" s="299"/>
      <c r="E61" s="299"/>
      <c r="F61" s="299"/>
      <c r="G61" s="7">
        <v>52</v>
      </c>
      <c r="H61" s="37">
        <f>SUM(H41:H49)</f>
        <v>1318633</v>
      </c>
      <c r="I61" s="37">
        <f t="shared" ref="I61:Y61" si="18">SUM(I41:I49)</f>
        <v>-1318633</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-274931</v>
      </c>
      <c r="U61" s="37">
        <f t="shared" si="18"/>
        <v>0</v>
      </c>
      <c r="V61" s="37">
        <f t="shared" si="18"/>
        <v>0</v>
      </c>
      <c r="W61" s="37">
        <f t="shared" si="18"/>
        <v>-274931</v>
      </c>
      <c r="X61" s="37">
        <f t="shared" si="18"/>
        <v>0</v>
      </c>
      <c r="Y61" s="37">
        <f t="shared" si="18"/>
        <v>-274931</v>
      </c>
    </row>
    <row r="62" spans="1:25" ht="27.75" customHeight="1" x14ac:dyDescent="0.2">
      <c r="A62" s="299" t="s">
        <v>435</v>
      </c>
      <c r="B62" s="299"/>
      <c r="C62" s="299"/>
      <c r="D62" s="299"/>
      <c r="E62" s="299"/>
      <c r="F62" s="299"/>
      <c r="G62" s="7">
        <v>53</v>
      </c>
      <c r="H62" s="37">
        <f>H40+H61</f>
        <v>1318633</v>
      </c>
      <c r="I62" s="37">
        <f t="shared" ref="I62:Y62" si="20">I40+I61</f>
        <v>-1318633</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-274931</v>
      </c>
      <c r="U62" s="37">
        <f t="shared" si="20"/>
        <v>0</v>
      </c>
      <c r="V62" s="37">
        <f t="shared" si="20"/>
        <v>2519003</v>
      </c>
      <c r="W62" s="37">
        <f t="shared" si="20"/>
        <v>2244072</v>
      </c>
      <c r="X62" s="37">
        <f t="shared" si="20"/>
        <v>59505</v>
      </c>
      <c r="Y62" s="37">
        <f t="shared" si="20"/>
        <v>2303577</v>
      </c>
    </row>
    <row r="63" spans="1:25" ht="29.25" customHeight="1" x14ac:dyDescent="0.2">
      <c r="A63" s="300" t="s">
        <v>436</v>
      </c>
      <c r="B63" s="300"/>
      <c r="C63" s="300"/>
      <c r="D63" s="300"/>
      <c r="E63" s="300"/>
      <c r="F63" s="300"/>
      <c r="G63" s="8">
        <v>54</v>
      </c>
      <c r="H63" s="38">
        <f>SUM(H50:H58)</f>
        <v>0</v>
      </c>
      <c r="I63" s="38">
        <f t="shared" ref="I63:Y63" si="22">SUM(I50:I58)</f>
        <v>179249</v>
      </c>
      <c r="J63" s="38">
        <f t="shared" si="22"/>
        <v>0</v>
      </c>
      <c r="K63" s="38">
        <f t="shared" si="22"/>
        <v>868273</v>
      </c>
      <c r="L63" s="38">
        <f t="shared" si="22"/>
        <v>868273</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3528908</v>
      </c>
      <c r="V63" s="38">
        <f t="shared" si="22"/>
        <v>-6635338</v>
      </c>
      <c r="W63" s="38">
        <f t="shared" si="22"/>
        <v>-2927181</v>
      </c>
      <c r="X63" s="38">
        <f t="shared" si="22"/>
        <v>0</v>
      </c>
      <c r="Y63" s="38">
        <f t="shared" si="22"/>
        <v>-2927181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464</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3a35a7c-674e-4d13-9f94-614cf5380fcc"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8" ma:contentTypeDescription="Stvaranje novog dokumenta." ma:contentTypeScope="" ma:versionID="7098af2d986a2ad2b3e232b90bf7bd08">
  <xsd:schema xmlns:xsd="http://www.w3.org/2001/XMLSchema" xmlns:xs="http://www.w3.org/2001/XMLSchema" xmlns:p="http://schemas.microsoft.com/office/2006/metadata/properties" xmlns:ns2="f436e5f2-7b35-4123-8fe6-f0d1aac1bf46" xmlns:ns3="094ddc83-177b-4bc4-adf2-78b9da0d2810" xmlns:ns4="5574cb16-cb1a-4980-a13b-9c5b1d0a1a39" targetNamespace="http://schemas.microsoft.com/office/2006/metadata/properties" ma:root="true" ma:fieldsID="cd3a4d4bf7437da3bd42b76ac23a1192" ns2:_="" ns3:_="" ns4:_="">
    <xsd:import namespace="f436e5f2-7b35-4123-8fe6-f0d1aac1bf46"/>
    <xsd:import namespace="094ddc83-177b-4bc4-adf2-78b9da0d2810"/>
    <xsd:import namespace="5574cb16-cb1a-4980-a13b-9c5b1d0a1a39"/>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element ref="ns2:MediaServiceSearchProperties" minOccurs="0"/>
                <xsd:element ref="ns4:SharedWithUsers" minOccurs="0"/>
                <xsd:element ref="ns4:SharedWithDetails" minOccurs="0"/>
                <xsd:element ref="ns2:MediaServiceDateTaken"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4cb16-cb1a-4980-a13b-9c5b1d0a1a39"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Props1.xml><?xml version="1.0" encoding="utf-8"?>
<ds:datastoreItem xmlns:ds="http://schemas.openxmlformats.org/officeDocument/2006/customXml" ds:itemID="{3FB325A7-764C-46C8-81D3-997E12AC42F3}">
  <ds:schemaRefs>
    <ds:schemaRef ds:uri="Microsoft.SharePoint.Taxonomy.ContentTypeSync"/>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6E10F53-E083-4F89-8942-AF007E4A2E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094ddc83-177b-4bc4-adf2-78b9da0d2810"/>
    <ds:schemaRef ds:uri="5574cb16-cb1a-4980-a13b-9c5b1d0a1a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f436e5f2-7b35-4123-8fe6-f0d1aac1bf46"/>
    <ds:schemaRef ds:uri="094ddc83-177b-4bc4-adf2-78b9da0d28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Miljan Ivančić (Span)</cp:lastModifiedBy>
  <cp:lastPrinted>2018-04-25T06:49:36Z</cp:lastPrinted>
  <dcterms:created xsi:type="dcterms:W3CDTF">2008-10-17T11:51:54Z</dcterms:created>
  <dcterms:modified xsi:type="dcterms:W3CDTF">2023-10-26T15:07:01Z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ies>
</file>