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aveExternalLinkValues="0" codeName="ThisWorkbook" defaultThemeVersion="124226"/>
  <mc:AlternateContent xmlns:mc="http://schemas.openxmlformats.org/markup-compatibility/2006">
    <mc:Choice Requires="x15">
      <x15ac:absPath xmlns:x15ac="http://schemas.microsoft.com/office/spreadsheetml/2010/11/ac" url="https://spanzg.sharepoint.com/sites/Reporting/Zajednicki dokumenti/General/2024/12-2024/TFI/"/>
    </mc:Choice>
  </mc:AlternateContent>
  <xr:revisionPtr revIDLastSave="134" documentId="8_{E8BB0EEB-6197-490B-A933-77D76CCD421B}" xr6:coauthVersionLast="47" xr6:coauthVersionMax="47" xr10:uidLastSave="{5A248B48-8065-408A-85E6-1F61686A45AD}"/>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s="1"/>
  <c r="H59" i="20" s="1"/>
  <c r="I117" i="18"/>
  <c r="I105" i="18"/>
  <c r="I98" i="18"/>
  <c r="I94" i="18"/>
  <c r="I91" i="18"/>
  <c r="I60" i="18"/>
  <c r="I53" i="18"/>
  <c r="I45" i="18"/>
  <c r="I38" i="18"/>
  <c r="I27" i="18"/>
  <c r="I17" i="18"/>
  <c r="I10" i="18"/>
  <c r="I24" i="20" l="1"/>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<sst xmlns="http://schemas.openxmlformats.org/spreadsheetml/2006/main" count="533" uniqueCount="465">
  <si>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</si>
  <si>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</si>
  <si>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</si>
  <si>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</si>
  <si>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</si>
  <si>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</si>
  <si>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</si>
  <si>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</si>
  <si>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</si>
  <si>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</si>
  <si>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</si>
  <si>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</si>
  <si>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</si>
  <si>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</si>
  <si>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</si>
  <si>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</si>
  <si>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</si>
  <si>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</si>
  <si>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</si>
  <si>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</si>
  <si>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</si>
  <si>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</si>
  <si>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</si>
  <si>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</si>
  <si>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</si>
  <si>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</si>
  <si>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</si>
  <si>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</si>
  <si>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</si>
  <si>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</si>
  <si>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</si>
  <si>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</si>
  <si>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</si>
  <si>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</si>
  <si>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</si>
  <si>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</si>
  <si>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</si>
  <si>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</si>
  <si>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</si>
  <si>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</si>
  <si>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</si>
  <si>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</si>
  <si>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</si>
  <si>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</si>
  <si>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</si>
  <si>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</si>
  <si>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</si>
  <si>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</si>
  <si>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</si>
  <si>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</si>
  <si>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</si>
  <si>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</si>
  <si>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</si>
  <si>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</si>
  <si>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</si>
  <si>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</si>
  <si>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</si>
  <si>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</si>
  <si>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</si>
  <si>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</si>
  <si>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</si>
  <si>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</si>
  <si>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</si>
  <si>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</si>
  <si>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</si>
  <si>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</si>
  <si>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</si>
  <si>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</si>
  <si>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</si>
  <si>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</si>
  <si>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</si>
  <si>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</si>
  <si>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</si>
  <si>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</si>
  <si>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</si>
  <si>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</si>
  <si>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</si>
  <si>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</si>
  <si>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</si>
  <si>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</si>
  <si>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</si>
  <si>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</si>
  <si>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</si>
  <si>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</si>
  <si>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</si>
  <si>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</si>
  <si>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</si>
  <si>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</si>
  <si>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</si>
  <si>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</si>
  <si>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</si>
  <si>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</si>
  <si>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</si>
  <si>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</si>
  <si>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</si>
  <si>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</si>
  <si>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</si>
  <si>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</si>
  <si>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</si>
  <si>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</si>
  <si>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</si>
  <si>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</si>
  <si>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</si>
  <si>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</si>
  <si>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</si>
  <si>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</si>
  <si>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</si>
  <si>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</si>
  <si>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</si>
  <si>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</si>
  <si>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</si>
  <si>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</si>
  <si>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</si>
  <si>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</si>
  <si>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</si>
  <si>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</si>
  <si>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</si>
  <si>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</si>
  <si>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</si>
  <si>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</si>
  <si>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</si>
  <si>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</si>
  <si>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</si>
  <si>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</si>
  <si>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</si>
  <si>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</si>
  <si>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</si>
  <si>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</si>
  <si>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</si>
  <si>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</si>
  <si>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</si>
  <si>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</si>
  <si>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</si>
  <si>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</si>
  <si>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</si>
  <si>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</si>
  <si>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</si>
  <si>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</si>
  <si>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</si>
  <si>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</si>
  <si>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</si>
  <si>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</si>
  <si>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</si>
  <si>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</si>
  <si>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</si>
  <si>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</si>
  <si>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</si>
  <si>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</si>
  <si>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</si>
  <si>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</si>
  <si>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</si>
  <si>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</si>
  <si>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</si>
  <si>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</si>
  <si>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</si>
  <si>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</si>
  <si>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</si>
  <si>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</si>
  <si>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</si>
  <si>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</si>
  <si>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</si>
  <si>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</si>
  <si>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</si>
  <si>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</si>
  <si>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</si>
  <si>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</si>
  <si>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</si>
  <si>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</si>
  <si>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</si>
  <si>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</si>
  <si>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</si>
  <si>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</si>
  <si>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</si>
  <si>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</si>
  <si>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</si>
  <si>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</si>
  <si>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</si>
  <si>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</si>
  <si>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</si>
  <si>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</si>
  <si>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</si>
  <si>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</si>
  <si>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</si>
  <si>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</si>
  <si>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</si>
  <si>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</si>
  <si>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</si>
  <si>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</si>
  <si>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</si>
  <si>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</si>
  <si>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</si>
  <si>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</si>
  <si>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</si>
  <si>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</si>
  <si>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</si>
  <si>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</si>
  <si>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</si>
  <si>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</si>
  <si>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</si>
  <si>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</si>
  <si>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</si>
  <si>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</si>
  <si>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</si>
  <si>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</si>
  <si>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</si>
  <si>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</si>
  <si>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</si>
  <si>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</si>
  <si>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</si>
  <si>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</si>
  <si>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</si>
  <si>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</si>
  <si>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</si>
  <si>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</si>
  <si>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</si>
  <si>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</si>
  <si>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</si>
  <si>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</si>
  <si>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</si>
  <si>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</si>
  <si>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</si>
  <si>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</si>
  <si>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</si>
  <si>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</si>
  <si>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</si>
  <si>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</si>
  <si>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</si>
  <si>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</si>
  <si>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</si>
  <si>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</si>
  <si>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</si>
  <si>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</si>
  <si>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</si>
  <si>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</si>
  <si>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</si>
  <si>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</si>
  <si>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</si>
  <si>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</si>
  <si>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</si>
  <si>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</si>
  <si>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</si>
  <si>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</si>
  <si>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</si>
  <si>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</si>
  <si>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</si>
  <si>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</si>
  <si>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</si>
  <si>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</si>
  <si>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</si>
  <si>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</si>
  <si>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</si>
  <si>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</si>
  <si>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</si>
  <si>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</si>
  <si>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</si>
  <si>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</si>
  <si>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</si>
  <si>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</si>
  <si>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</si>
  <si>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</si>
  <si>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</si>
  <si>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</si>
  <si>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</si>
  <si>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</si>
  <si>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</si>
  <si>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</si>
  <si>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</si>
  <si>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</si>
  <si>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</si>
  <si>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</si>
  <si>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</si>
  <si>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</si>
  <si>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</si>
  <si>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</si>
  <si>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</si>
  <si>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</si>
  <si>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</si>
  <si>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</si>
  <si>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</si>
  <si>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</si>
  <si>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</si>
  <si>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</si>
  <si>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</si>
  <si>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</si>
  <si>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</si>
  <si>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</si>
  <si>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</si>
  <si>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</si>
  <si>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</si>
  <si>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</si>
  <si>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</si>
  <si>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</si>
  <si>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</si>
  <si>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</si>
  <si>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</si>
  <si>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</si>
  <si>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</si>
  <si>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</si>
  <si>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</si>
  <si>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</si>
  <si>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</si>
  <si>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</si>
  <si>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</si>
  <si>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</si>
  <si>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</si>
  <si>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</si>
  <si>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</si>
  <si>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</si>
  <si>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</si>
  <si>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</si>
  <si>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</si>
  <si>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</si>
  <si>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</si>
  <si>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</si>
  <si>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</si>
  <si>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</si>
  <si>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</si>
  <si>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</si>
  <si>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</si>
  <si>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</si>
  <si>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</si>
  <si>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</si>
  <si>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</si>
  <si>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</si>
  <si>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</si>
  <si>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</si>
  <si>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</si>
  <si>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</si>
  <si>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</si>
  <si>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</si>
  <si>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</si>
  <si>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</si>
  <si>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</si>
  <si>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</si>
  <si>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</si>
  <si>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</si>
  <si>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</si>
  <si>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</si>
  <si>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</si>
  <si>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</si>
  <si>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</si>
  <si>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</si>
  <si>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</si>
  <si>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</si>
  <si>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</si>
  <si>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</si>
  <si>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</si>
  <si>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</si>
  <si>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</si>
  <si>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</si>
  <si>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</si>
  <si>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</si>
  <si>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</si>
  <si>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</si>
  <si>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</si>
  <si>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</si>
  <si>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</si>
  <si>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</si>
  <si>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</si>
  <si>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</si>
  <si>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</si>
  <si>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</si>
  <si>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</si>
  <si>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</si>
  <si>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</si>
  <si>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</si>
  <si>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</si>
  <si>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</si>
  <si>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</si>
  <si>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</si>
  <si>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</si>
  <si>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</si>
  <si>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</si>
  <si>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</si>
  <si>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</si>
  <si>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</si>
  <si>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</si>
  <si>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</si>
  <si>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</si>
  <si>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</si>
  <si>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</si>
  <si>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</si>
  <si>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</si>
  <si>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</si>
  <si>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</si>
  <si>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</si>
  <si>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</si>
  <si>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</si>
  <si>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</si>
  <si>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</si>
  <si>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</si>
  <si>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</si>
  <si>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</si>
  <si>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</si>
  <si>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</si>
  <si>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</si>
  <si>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</si>
  <si>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</si>
  <si>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</si>
  <si>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</si>
  <si>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</si>
  <si>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</si>
  <si>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</si>
  <si>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</si>
  <si>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</si>
  <si>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</si>
  <si>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</si>
  <si>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</si>
  <si>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</si>
  <si>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</si>
  <si>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</si>
  <si>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</si>
  <si>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</si>
  <si>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</si>
  <si>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</si>
  <si>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</si>
  <si>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</si>
  <si>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</si>
  <si>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</si>
  <si>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</si>
  <si>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</si>
  <si>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</si>
  <si>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</si>
  <si>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</si>
  <si>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</si>
  <si>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</si>
  <si>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</si>
  <si>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</si>
  <si>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</si>
  <si>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</si>
  <si>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</si>
  <si>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</si>
  <si>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</si>
  <si>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</si>
  <si>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</si>
  <si>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</si>
  <si>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</si>
  <si>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</si>
  <si>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</si>
  <si>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</si>
  <si>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</si>
  <si>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</si>
  <si>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</si>
  <si>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</si>
  <si>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</si>
  <si>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</si>
  <si>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</si>
  <si>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BILJEŠKE UZ FINANCIJSKE IZVJEŠTAJE - TFI
(koji se sastavljaju za tromjesečna razdoblja)
Naziv izdavatelja: Span d.d.
Sjedište: Koturaška cesta 47, Zagreb, Hrvatska
OIB: 19680551758
MBS: 080192242
Izvještajno razdoblje: 01.01.2024. do 31.12.2024.
Bilješke uz financijske izvještaje za tromjesečna razdoblja priložene su u Nerevidiranim rezultatima poslovanja Span Grupe i društva Span d.d. za dvanaest mjeseci 2024. godine koji je dostupan na internetskim stranicama Zagrebačke burze.
Godišnji izvještaj Span Grupe i društva Span d.d. za 2023. godinu dostupan je na internetskim stranicama tvrtke Span d.d.
Računovodstvene politike koje se primjenjuju prilikom sastavljanja financijskih izvještaja za izvještajno razdoblje iste su kao i u posljednjim godišnjim financijskim izvještajima.
Span Grupa je izdala korporativne garancije u iznosu 6.148 tisuća eura (od toga za Span d.d. 2.389 tisuća eura).
Prosječan broj zaposlenih Span Grupe u razdoblju od 1.1.2024. do 31.12.2024. godine bio je 859. Prosječan broj zaposlenih društva Span d.d. u razdoblju od 1.1.2024. do 31.12.2024. godine bio je 698.
U promatranom razdoblju društvo Span d.d. kapitaliziralo je trošak rada koji se odnosi na nastavak razvoja interno generirane nematerijalne imovine. Ukupan iznos troška zaposlenih tijekom razdoblja iznosi 29.121 tisuća eura od čega iznos od 28.970 tisuća eura direktno tereti troškove razdoblja, dok je 152 tisuće eura kapitalizirano. Kapitalizirani trošak raščlanjen je na neto plaće (91 tisuća eura), poreze i doprinose iz plaća (15 tisuća eura) te doprinose na plaće (45 tisuća eura). U promatranom razdoblju Span Grupa kapitalizirala je trošak rada koji se odnosi na nastavak razvoja interno generirane nematerijalne imovine. Ukupan iznos troška zaposlenih tijekom razdoblja iznosi 36.602 tisuća eura od čega iznos od 36.451 tisuće eura direktno tereti troškove razdoblja, dok je 152 tisuće eura kapitalizirano. Kapitalizirani trošak raščlanjen je na neto plaće (91 tisuća eura), poreze i doprinose iz plaća (15 tisuća eura) te doprinose na plaće (45 tisuća eura).
Odgođena porezna imovina Span Grupe na dan 31.12.2024. iznosi 1.158 tisuća eura, a društva Span d.d. 933 tisuća eura. U Span Grupi je u izvještajnom razdoblju smanjena odgođena porezna imovina za 567 tisuće eura, a u društvu Span d.d. odgođena porezna imovina smanjena je za 211 tisuća eura. Smanjenje odgođene porezne imovine odnosi se na obvezu poreza na dobit koja je utvrđena na ostvareni rezultat u izvještanom razdoblju. 
Span d.d. za 2023. godinu drži sudjelujući udjel u kapitalu u poduzećima Trilix d.o.o., Zagreb i Bonsai d.o.o., Zagreb. Iznos kapitala koji društvo Span d.d. drži u poduzeću Trilix d.o.o. iznosi 60%, odnosno 298 tisuća eura, iznos ukupnog kapitala i rezervi društva Trilix d.o.o. iznosi 497 tisuća eura, a dobitak u poslovnoj godini 2023. iznosi 233 tisuća eura. Iznos kapitala koji društvo Span d.d. drži u poduzeću Bonsai d.o.o. iznosi 70%, odnosno 278 tisuća eura, iznos ukupnog kapitala i rezervi društva Bonsai d.o.o. iznosi 396 tisuća eura, a dobitak u poslovnoj godini 2023. iznosi 31 tisuća eura.
Poduzetnici gdje Span d.d. ima neograničenu odgovornost su: Span d.o.o. Ljubljana, Span IT Ltd. London, Span USA Inc. Chicago, Span LLC Baku, Span GmbH Munich, LLC Span Kiev, Span Swiss AG u likvidaciji Zurich, SPAN-IT SRL Kišinjev, Inkubator kibernetičke sigurnosti d.o.o. Zagreb, GT Tarkvara OU Tallinn, Span LLC Tbilisi, Ustanova Span Centar kibernetičke sigurnosti Zagreb, Span BV Amsterdam, a od 4.7.2024. kupnjom dodatnih 30% poslovnih udjela stiče neograničenu odgovornost i u društvu Trilix d.o.o. Zagreb.</t>
  </si>
  <si>
    <t>00313017</t>
  </si>
  <si>
    <t>080192242</t>
  </si>
  <si>
    <t>19680551758</t>
  </si>
  <si>
    <t>90298</t>
  </si>
  <si>
    <t>HR</t>
  </si>
  <si>
    <t>747800L0D5F39CX8NA43</t>
  </si>
  <si>
    <t>Span d.d.</t>
  </si>
  <si>
    <t>Zagreb</t>
  </si>
  <si>
    <t>Koturaška cesta 47</t>
  </si>
  <si>
    <t>info@span.eu</t>
  </si>
  <si>
    <t>www.span.eu</t>
  </si>
  <si>
    <t>Ana Vukšić</t>
  </si>
  <si>
    <t>Obveznik: Span d.d.</t>
  </si>
  <si>
    <t xml:space="preserve">stanje na dan 31.12.2024 </t>
  </si>
  <si>
    <t>u razdoblju 01.01.2024 do 31.12.2024</t>
  </si>
  <si>
    <t>u razdoblju 01.01.2024. do 31.12.2024.</t>
  </si>
  <si>
    <t>ana.vuksic@span.eu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</si>
</sst>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31" zoomScaleNormal="100" zoomScaleSheetLayoutView="100" workbookViewId="0">
      <selection activeCell="N63" sqref="N63"/>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45292</v>
      </c>
      <c r="F4" s="185"/>
      <c r="G4" s="99" t="s">
        <v>0</v>
      </c>
      <c r="H4" s="184">
        <v>45657</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328</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330</v>
      </c>
      <c r="B10" s="174"/>
      <c r="C10" s="174"/>
      <c r="D10" s="174"/>
      <c r="E10" s="174"/>
      <c r="F10" s="174"/>
      <c r="G10" s="174"/>
      <c r="H10" s="174"/>
      <c r="I10" s="174"/>
      <c r="J10" s="107"/>
    </row>
    <row r="11" spans="1:20" ht="24.6" customHeight="1" x14ac:dyDescent="0.25">
      <c r="A11" s="161" t="s">
        <v>309</v>
      </c>
      <c r="B11" s="175"/>
      <c r="C11" s="167" t="s">
        <v>448</v>
      </c>
      <c r="D11" s="168"/>
      <c r="E11" s="108"/>
      <c r="F11" s="132" t="s">
        <v>331</v>
      </c>
      <c r="G11" s="171"/>
      <c r="H11" s="148" t="s">
        <v>452</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449</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450</v>
      </c>
      <c r="D15" s="168"/>
      <c r="E15" s="172"/>
      <c r="F15" s="163"/>
      <c r="G15" s="109" t="s">
        <v>332</v>
      </c>
      <c r="H15" s="148" t="s">
        <v>453</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333</v>
      </c>
      <c r="C17" s="167" t="s">
        <v>451</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454</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10000</v>
      </c>
      <c r="D21" s="149"/>
      <c r="E21" s="138"/>
      <c r="F21" s="138"/>
      <c r="G21" s="139" t="s">
        <v>455</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456</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457</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458</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752</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335</v>
      </c>
      <c r="D31" s="160" t="s">
        <v>334</v>
      </c>
      <c r="E31" s="146"/>
      <c r="F31" s="146"/>
      <c r="G31" s="146"/>
      <c r="H31" s="112"/>
      <c r="I31" s="122" t="s">
        <v>335</v>
      </c>
      <c r="J31" s="123" t="s">
        <v>336</v>
      </c>
    </row>
    <row r="32" spans="1:10" x14ac:dyDescent="0.25">
      <c r="A32" s="161"/>
      <c r="B32" s="162"/>
      <c r="C32" s="124"/>
      <c r="D32" s="99"/>
      <c r="E32" s="163"/>
      <c r="F32" s="163"/>
      <c r="G32" s="163"/>
      <c r="H32" s="163"/>
      <c r="I32" s="120"/>
      <c r="J32" s="121"/>
    </row>
    <row r="33" spans="1:10" x14ac:dyDescent="0.25">
      <c r="A33" s="161" t="s">
        <v>326</v>
      </c>
      <c r="B33" s="162"/>
      <c r="C33" s="40" t="s">
        <v>338</v>
      </c>
      <c r="D33" s="160" t="s">
        <v>337</v>
      </c>
      <c r="E33" s="146"/>
      <c r="F33" s="146"/>
      <c r="G33" s="146"/>
      <c r="H33" s="116"/>
      <c r="I33" s="122" t="s">
        <v>338</v>
      </c>
      <c r="J33" s="123" t="s">
        <v>339</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340</v>
      </c>
    </row>
    <row r="49" spans="1:10" x14ac:dyDescent="0.25">
      <c r="A49" s="126"/>
      <c r="B49" s="118"/>
      <c r="C49" s="118"/>
      <c r="D49" s="112"/>
      <c r="E49" s="138"/>
      <c r="F49" s="138"/>
      <c r="G49" s="152"/>
      <c r="H49" s="152"/>
      <c r="I49" s="112"/>
      <c r="J49" s="127" t="s">
        <v>341</v>
      </c>
    </row>
    <row r="50" spans="1:10" ht="14.45" customHeight="1" x14ac:dyDescent="0.25">
      <c r="A50" s="131" t="s">
        <v>319</v>
      </c>
      <c r="B50" s="132"/>
      <c r="C50" s="148" t="s">
        <v>341</v>
      </c>
      <c r="D50" s="149"/>
      <c r="E50" s="150" t="s">
        <v>342</v>
      </c>
      <c r="F50" s="151"/>
      <c r="G50" s="139"/>
      <c r="H50" s="140"/>
      <c r="I50" s="140"/>
      <c r="J50" s="141"/>
    </row>
    <row r="51" spans="1:10" x14ac:dyDescent="0.25">
      <c r="A51" s="126"/>
      <c r="B51" s="118"/>
      <c r="C51" s="152"/>
      <c r="D51" s="152"/>
      <c r="E51" s="138"/>
      <c r="F51" s="138"/>
      <c r="G51" s="153" t="s">
        <v>343</v>
      </c>
      <c r="H51" s="153"/>
      <c r="I51" s="153"/>
      <c r="J51" s="104"/>
    </row>
    <row r="52" spans="1:10" ht="13.9" customHeight="1" x14ac:dyDescent="0.25">
      <c r="A52" s="131" t="s">
        <v>320</v>
      </c>
      <c r="B52" s="132"/>
      <c r="C52" s="139" t="s">
        <v>459</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464</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344</v>
      </c>
      <c r="B58" s="132"/>
      <c r="C58" s="133"/>
      <c r="D58" s="134"/>
      <c r="E58" s="134"/>
      <c r="F58" s="134"/>
      <c r="G58" s="134"/>
      <c r="H58" s="134"/>
      <c r="I58" s="134"/>
      <c r="J58" s="135"/>
    </row>
    <row r="59" spans="1:10" ht="14.45" customHeight="1" x14ac:dyDescent="0.25">
      <c r="A59" s="111"/>
      <c r="B59" s="112"/>
      <c r="C59" s="136" t="s">
        <v>345</v>
      </c>
      <c r="D59" s="136"/>
      <c r="E59" s="136"/>
      <c r="F59" s="136"/>
      <c r="G59" s="112"/>
      <c r="H59" s="112"/>
      <c r="I59" s="112"/>
      <c r="J59" s="115"/>
    </row>
    <row r="60" spans="1:10" x14ac:dyDescent="0.25">
      <c r="A60" s="131" t="s">
        <v>346</v>
      </c>
      <c r="B60" s="132"/>
      <c r="C60" s="133"/>
      <c r="D60" s="134"/>
      <c r="E60" s="134"/>
      <c r="F60" s="134"/>
      <c r="G60" s="134"/>
      <c r="H60" s="134"/>
      <c r="I60" s="134"/>
      <c r="J60" s="135"/>
    </row>
    <row r="61" spans="1:10" ht="14.45" customHeight="1" x14ac:dyDescent="0.25">
      <c r="A61" s="128"/>
      <c r="B61" s="129"/>
      <c r="C61" s="137" t="s">
        <v>347</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&amp;L&amp;"Segoe UI Light"&amp;9&amp;K000000 Classification: Span_Confidential&amp;1#_x000D_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2" zoomScale="110" zoomScaleNormal="100" zoomScaleSheetLayoutView="110" workbookViewId="0">
      <selection activeCell="M134" sqref="M134"/>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461</v>
      </c>
      <c r="B2" s="200"/>
      <c r="C2" s="200"/>
      <c r="D2" s="200"/>
      <c r="E2" s="200"/>
      <c r="F2" s="200"/>
      <c r="G2" s="200"/>
      <c r="H2" s="200"/>
      <c r="I2" s="200"/>
    </row>
    <row r="3" spans="1:9" x14ac:dyDescent="0.2">
      <c r="A3" s="201" t="s">
        <v>446</v>
      </c>
      <c r="B3" s="201"/>
      <c r="C3" s="201"/>
      <c r="D3" s="201"/>
      <c r="E3" s="201"/>
      <c r="F3" s="201"/>
      <c r="G3" s="201"/>
      <c r="H3" s="201"/>
      <c r="I3" s="201"/>
    </row>
    <row r="4" spans="1:9" x14ac:dyDescent="0.2">
      <c r="A4" s="202" t="s">
        <v>460</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30014430</v>
      </c>
      <c r="I9" s="82">
        <f>I10+I17+I27+I38+I43</f>
        <v>30957492</v>
      </c>
    </row>
    <row r="10" spans="1:9" ht="12.75" customHeight="1" x14ac:dyDescent="0.2">
      <c r="A10" s="194" t="s">
        <v>5</v>
      </c>
      <c r="B10" s="194"/>
      <c r="C10" s="194"/>
      <c r="D10" s="194"/>
      <c r="E10" s="194"/>
      <c r="F10" s="194"/>
      <c r="G10" s="12">
        <v>3</v>
      </c>
      <c r="H10" s="82">
        <f>H11+H12+H13+H14+H15+H16</f>
        <v>5113644</v>
      </c>
      <c r="I10" s="82">
        <f>I11+I12+I13+I14+I15+I16</f>
        <v>7881408</v>
      </c>
    </row>
    <row r="11" spans="1:9" ht="12.75" customHeight="1" x14ac:dyDescent="0.2">
      <c r="A11" s="190" t="s">
        <v>6</v>
      </c>
      <c r="B11" s="190"/>
      <c r="C11" s="190"/>
      <c r="D11" s="190"/>
      <c r="E11" s="190"/>
      <c r="F11" s="190"/>
      <c r="G11" s="11">
        <v>4</v>
      </c>
      <c r="H11" s="18">
        <v>1192430</v>
      </c>
      <c r="I11" s="18">
        <v>1742199</v>
      </c>
    </row>
    <row r="12" spans="1:9" ht="22.9" customHeight="1" x14ac:dyDescent="0.2">
      <c r="A12" s="190" t="s">
        <v>7</v>
      </c>
      <c r="B12" s="190"/>
      <c r="C12" s="190"/>
      <c r="D12" s="190"/>
      <c r="E12" s="190"/>
      <c r="F12" s="190"/>
      <c r="G12" s="11">
        <v>5</v>
      </c>
      <c r="H12" s="18">
        <v>710608</v>
      </c>
      <c r="I12" s="18">
        <v>794103</v>
      </c>
    </row>
    <row r="13" spans="1:9" ht="12.75" customHeight="1" x14ac:dyDescent="0.2">
      <c r="A13" s="190" t="s">
        <v>8</v>
      </c>
      <c r="B13" s="190"/>
      <c r="C13" s="190"/>
      <c r="D13" s="190"/>
      <c r="E13" s="190"/>
      <c r="F13" s="190"/>
      <c r="G13" s="11">
        <v>6</v>
      </c>
      <c r="H13" s="18">
        <v>2320685</v>
      </c>
      <c r="I13" s="18">
        <v>3902202</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889921</v>
      </c>
      <c r="I15" s="18">
        <v>119565</v>
      </c>
    </row>
    <row r="16" spans="1:9" ht="12.75" customHeight="1" x14ac:dyDescent="0.2">
      <c r="A16" s="190" t="s">
        <v>11</v>
      </c>
      <c r="B16" s="190"/>
      <c r="C16" s="190"/>
      <c r="D16" s="190"/>
      <c r="E16" s="190"/>
      <c r="F16" s="190"/>
      <c r="G16" s="11">
        <v>9</v>
      </c>
      <c r="H16" s="18">
        <v>0</v>
      </c>
      <c r="I16" s="18">
        <v>1323339</v>
      </c>
    </row>
    <row r="17" spans="1:9" ht="12.75" customHeight="1" x14ac:dyDescent="0.2">
      <c r="A17" s="194" t="s">
        <v>12</v>
      </c>
      <c r="B17" s="194"/>
      <c r="C17" s="194"/>
      <c r="D17" s="194"/>
      <c r="E17" s="194"/>
      <c r="F17" s="194"/>
      <c r="G17" s="12">
        <v>10</v>
      </c>
      <c r="H17" s="82">
        <f>H18+H19+H20+H21+H22+H23+H24+H25+H26</f>
        <v>6569955</v>
      </c>
      <c r="I17" s="82">
        <f>I18+I19+I20+I21+I22+I23+I24+I25+I26</f>
        <v>9369409</v>
      </c>
    </row>
    <row r="18" spans="1:9" ht="12.75" customHeight="1" x14ac:dyDescent="0.2">
      <c r="A18" s="190" t="s">
        <v>13</v>
      </c>
      <c r="B18" s="190"/>
      <c r="C18" s="190"/>
      <c r="D18" s="190"/>
      <c r="E18" s="190"/>
      <c r="F18" s="190"/>
      <c r="G18" s="11">
        <v>11</v>
      </c>
      <c r="H18" s="18">
        <v>1731990</v>
      </c>
      <c r="I18" s="18">
        <v>2359528</v>
      </c>
    </row>
    <row r="19" spans="1:9" ht="12.75" customHeight="1" x14ac:dyDescent="0.2">
      <c r="A19" s="190" t="s">
        <v>14</v>
      </c>
      <c r="B19" s="190"/>
      <c r="C19" s="190"/>
      <c r="D19" s="190"/>
      <c r="E19" s="190"/>
      <c r="F19" s="190"/>
      <c r="G19" s="11">
        <v>12</v>
      </c>
      <c r="H19" s="18">
        <v>3015688</v>
      </c>
      <c r="I19" s="18">
        <v>4835835</v>
      </c>
    </row>
    <row r="20" spans="1:9" ht="12.75" customHeight="1" x14ac:dyDescent="0.2">
      <c r="A20" s="190" t="s">
        <v>15</v>
      </c>
      <c r="B20" s="190"/>
      <c r="C20" s="190"/>
      <c r="D20" s="190"/>
      <c r="E20" s="190"/>
      <c r="F20" s="190"/>
      <c r="G20" s="11">
        <v>13</v>
      </c>
      <c r="H20" s="18">
        <v>671780</v>
      </c>
      <c r="I20" s="18">
        <v>1015457</v>
      </c>
    </row>
    <row r="21" spans="1:9" ht="12.75" customHeight="1" x14ac:dyDescent="0.2">
      <c r="A21" s="190" t="s">
        <v>16</v>
      </c>
      <c r="B21" s="190"/>
      <c r="C21" s="190"/>
      <c r="D21" s="190"/>
      <c r="E21" s="190"/>
      <c r="F21" s="190"/>
      <c r="G21" s="11">
        <v>14</v>
      </c>
      <c r="H21" s="18">
        <v>1149713</v>
      </c>
      <c r="I21" s="18">
        <v>1158589</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784</v>
      </c>
      <c r="I24" s="18">
        <v>0</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0</v>
      </c>
      <c r="I26" s="18">
        <v>0</v>
      </c>
    </row>
    <row r="27" spans="1:9" ht="12.75" customHeight="1" x14ac:dyDescent="0.2">
      <c r="A27" s="194" t="s">
        <v>22</v>
      </c>
      <c r="B27" s="194"/>
      <c r="C27" s="194"/>
      <c r="D27" s="194"/>
      <c r="E27" s="194"/>
      <c r="F27" s="194"/>
      <c r="G27" s="12">
        <v>20</v>
      </c>
      <c r="H27" s="82">
        <f>SUM(H28:H37)</f>
        <v>17185820</v>
      </c>
      <c r="I27" s="82">
        <f>SUM(I28:I37)</f>
        <v>12773058</v>
      </c>
    </row>
    <row r="28" spans="1:9" ht="12.75" customHeight="1" x14ac:dyDescent="0.2">
      <c r="A28" s="190" t="s">
        <v>23</v>
      </c>
      <c r="B28" s="190"/>
      <c r="C28" s="190"/>
      <c r="D28" s="190"/>
      <c r="E28" s="190"/>
      <c r="F28" s="190"/>
      <c r="G28" s="11">
        <v>21</v>
      </c>
      <c r="H28" s="18">
        <v>16808086</v>
      </c>
      <c r="I28" s="18">
        <v>12440707</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56801</v>
      </c>
      <c r="I30" s="18">
        <v>0</v>
      </c>
    </row>
    <row r="31" spans="1:9" ht="24" customHeight="1" x14ac:dyDescent="0.2">
      <c r="A31" s="190" t="s">
        <v>26</v>
      </c>
      <c r="B31" s="190"/>
      <c r="C31" s="190"/>
      <c r="D31" s="190"/>
      <c r="E31" s="190"/>
      <c r="F31" s="190"/>
      <c r="G31" s="11">
        <v>24</v>
      </c>
      <c r="H31" s="18">
        <v>266375</v>
      </c>
      <c r="I31" s="18">
        <v>266375</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32582</v>
      </c>
      <c r="I35" s="18">
        <v>44000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21976</v>
      </c>
      <c r="I37" s="18">
        <v>21976</v>
      </c>
    </row>
    <row r="38" spans="1:9" ht="12.75" customHeight="1" x14ac:dyDescent="0.2">
      <c r="A38" s="194" t="s">
        <v>33</v>
      </c>
      <c r="B38" s="194"/>
      <c r="C38" s="194"/>
      <c r="D38" s="194"/>
      <c r="E38" s="194"/>
      <c r="F38" s="194"/>
      <c r="G38" s="12">
        <v>31</v>
      </c>
      <c r="H38" s="82">
        <f>H39+H40+H41+H42</f>
        <v>509</v>
      </c>
      <c r="I38" s="82">
        <f>I39+I40+I41+I42</f>
        <v>509</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509</v>
      </c>
      <c r="I42" s="18">
        <v>509</v>
      </c>
    </row>
    <row r="43" spans="1:9" ht="12.75" customHeight="1" x14ac:dyDescent="0.2">
      <c r="A43" s="190" t="s">
        <v>38</v>
      </c>
      <c r="B43" s="190"/>
      <c r="C43" s="190"/>
      <c r="D43" s="190"/>
      <c r="E43" s="190"/>
      <c r="F43" s="190"/>
      <c r="G43" s="11">
        <v>36</v>
      </c>
      <c r="H43" s="18">
        <v>1144502</v>
      </c>
      <c r="I43" s="18">
        <v>933108</v>
      </c>
    </row>
    <row r="44" spans="1:9" ht="12.75" customHeight="1" x14ac:dyDescent="0.2">
      <c r="A44" s="192" t="s">
        <v>303</v>
      </c>
      <c r="B44" s="192"/>
      <c r="C44" s="192"/>
      <c r="D44" s="192"/>
      <c r="E44" s="192"/>
      <c r="F44" s="192"/>
      <c r="G44" s="12">
        <v>37</v>
      </c>
      <c r="H44" s="82">
        <f>H45+H53+H60+H70</f>
        <v>19288376</v>
      </c>
      <c r="I44" s="82">
        <f>I45+I53+I60+I70</f>
        <v>26084870</v>
      </c>
    </row>
    <row r="45" spans="1:9" ht="12.75" customHeight="1" x14ac:dyDescent="0.2">
      <c r="A45" s="194" t="s">
        <v>39</v>
      </c>
      <c r="B45" s="194"/>
      <c r="C45" s="194"/>
      <c r="D45" s="194"/>
      <c r="E45" s="194"/>
      <c r="F45" s="194"/>
      <c r="G45" s="12">
        <v>38</v>
      </c>
      <c r="H45" s="82">
        <f>SUM(H46:H52)</f>
        <v>261494</v>
      </c>
      <c r="I45" s="82">
        <f>SUM(I46:I52)</f>
        <v>276790</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261494</v>
      </c>
      <c r="I49" s="18">
        <v>276790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14120790</v>
      </c>
      <c r="I53" s="82">
        <f>SUM(I54:I59)</f>
        <v>16701665</v>
      </c>
    </row>
    <row r="54" spans="1:9" ht="12.75" customHeight="1" x14ac:dyDescent="0.2">
      <c r="A54" s="190" t="s">
        <v>48</v>
      </c>
      <c r="B54" s="190"/>
      <c r="C54" s="190"/>
      <c r="D54" s="190"/>
      <c r="E54" s="190"/>
      <c r="F54" s="190"/>
      <c r="G54" s="11">
        <v>47</v>
      </c>
      <c r="H54" s="18">
        <v>421828</v>
      </c>
      <c r="I54" s="18">
        <v>627543</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13314805</v>
      </c>
      <c r="I56" s="18">
        <v>15615982</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191432</v>
      </c>
      <c r="I58" s="18">
        <v>167579</v>
      </c>
    </row>
    <row r="59" spans="1:9" ht="12.75" customHeight="1" x14ac:dyDescent="0.2">
      <c r="A59" s="190" t="s">
        <v>53</v>
      </c>
      <c r="B59" s="190"/>
      <c r="C59" s="190"/>
      <c r="D59" s="190"/>
      <c r="E59" s="190"/>
      <c r="F59" s="190"/>
      <c r="G59" s="11">
        <v>52</v>
      </c>
      <c r="H59" s="18">
        <v>192725</v>
      </c>
      <c r="I59" s="18">
        <v>290561</v>
      </c>
    </row>
    <row r="60" spans="1:9" ht="12.75" customHeight="1" x14ac:dyDescent="0.2">
      <c r="A60" s="194" t="s">
        <v>54</v>
      </c>
      <c r="B60" s="194"/>
      <c r="C60" s="194"/>
      <c r="D60" s="194"/>
      <c r="E60" s="194"/>
      <c r="F60" s="194"/>
      <c r="G60" s="12">
        <v>53</v>
      </c>
      <c r="H60" s="82">
        <f>SUM(H61:H69)</f>
        <v>73784</v>
      </c>
      <c r="I60" s="82">
        <f>SUM(I61:I69)</f>
        <v>112383</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73784</v>
      </c>
      <c r="I63" s="18">
        <v>112383</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4832308</v>
      </c>
      <c r="I70" s="18">
        <v>8994032</v>
      </c>
    </row>
    <row r="71" spans="1:9" ht="12.75" customHeight="1" x14ac:dyDescent="0.2">
      <c r="A71" s="191" t="s">
        <v>58</v>
      </c>
      <c r="B71" s="191"/>
      <c r="C71" s="191"/>
      <c r="D71" s="191"/>
      <c r="E71" s="191"/>
      <c r="F71" s="191"/>
      <c r="G71" s="11">
        <v>64</v>
      </c>
      <c r="H71" s="18">
        <v>3680713</v>
      </c>
      <c r="I71" s="18">
        <v>3991624</v>
      </c>
    </row>
    <row r="72" spans="1:9" ht="12.75" customHeight="1" x14ac:dyDescent="0.2">
      <c r="A72" s="192" t="s">
        <v>304</v>
      </c>
      <c r="B72" s="192"/>
      <c r="C72" s="192"/>
      <c r="D72" s="192"/>
      <c r="E72" s="192"/>
      <c r="F72" s="192"/>
      <c r="G72" s="12">
        <v>65</v>
      </c>
      <c r="H72" s="82">
        <f>H8+H9+H44+H71</f>
        <v>52983519</v>
      </c>
      <c r="I72" s="82">
        <f>I8+I9+I44+I71</f>
        <v>61033986</v>
      </c>
    </row>
    <row r="73" spans="1:9" ht="12.75" customHeight="1" x14ac:dyDescent="0.2">
      <c r="A73" s="191" t="s">
        <v>59</v>
      </c>
      <c r="B73" s="191"/>
      <c r="C73" s="191"/>
      <c r="D73" s="191"/>
      <c r="E73" s="191"/>
      <c r="F73" s="191"/>
      <c r="G73" s="11">
        <v>66</v>
      </c>
      <c r="H73" s="18">
        <v>0</v>
      </c>
      <c r="I73" s="18">
        <v>0</v>
      </c>
    </row>
    <row r="74" spans="1:9" x14ac:dyDescent="0.2">
      <c r="A74" s="195" t="s">
        <v>60</v>
      </c>
      <c r="B74" s="196"/>
      <c r="C74" s="196"/>
      <c r="D74" s="196"/>
      <c r="E74" s="196"/>
      <c r="F74" s="196"/>
      <c r="G74" s="196"/>
      <c r="H74" s="196"/>
      <c r="I74" s="196"/>
    </row>
    <row r="75" spans="1:9" ht="12.75" customHeight="1" x14ac:dyDescent="0.2">
      <c r="A75" s="192" t="s">
        <v>352</v>
      </c>
      <c r="B75" s="192"/>
      <c r="C75" s="192"/>
      <c r="D75" s="192"/>
      <c r="E75" s="192"/>
      <c r="F75" s="192"/>
      <c r="G75" s="12">
        <v>67</v>
      </c>
      <c r="H75" s="83">
        <f>H76+H77+H78+H84+H85+H91+H94+H97</f>
        <v>27082454</v>
      </c>
      <c r="I75" s="83">
        <f>I76+I77+I78+I84+I85+I91+I94+I97</f>
        <v>29840432</v>
      </c>
    </row>
    <row r="76" spans="1:9" ht="12.75" customHeight="1" x14ac:dyDescent="0.2">
      <c r="A76" s="190" t="s">
        <v>61</v>
      </c>
      <c r="B76" s="190"/>
      <c r="C76" s="190"/>
      <c r="D76" s="190"/>
      <c r="E76" s="190"/>
      <c r="F76" s="190"/>
      <c r="G76" s="11">
        <v>68</v>
      </c>
      <c r="H76" s="18">
        <v>3920000</v>
      </c>
      <c r="I76" s="18">
        <v>3920000</v>
      </c>
    </row>
    <row r="77" spans="1:9" ht="12.75" customHeight="1" x14ac:dyDescent="0.2">
      <c r="A77" s="190" t="s">
        <v>62</v>
      </c>
      <c r="B77" s="190"/>
      <c r="C77" s="190"/>
      <c r="D77" s="190"/>
      <c r="E77" s="190"/>
      <c r="F77" s="190"/>
      <c r="G77" s="11">
        <v>69</v>
      </c>
      <c r="H77" s="18">
        <v>9918809</v>
      </c>
      <c r="I77" s="18">
        <v>9005744</v>
      </c>
    </row>
    <row r="78" spans="1:9" ht="12.75" customHeight="1" x14ac:dyDescent="0.2">
      <c r="A78" s="194" t="s">
        <v>63</v>
      </c>
      <c r="B78" s="194"/>
      <c r="C78" s="194"/>
      <c r="D78" s="194"/>
      <c r="E78" s="194"/>
      <c r="F78" s="194"/>
      <c r="G78" s="12">
        <v>70</v>
      </c>
      <c r="H78" s="83">
        <f>SUM(H79:H83)</f>
        <v>1259454</v>
      </c>
      <c r="I78" s="83">
        <f>SUM(I79:I83)</f>
        <v>1369105</v>
      </c>
    </row>
    <row r="79" spans="1:9" ht="12.75" customHeight="1" x14ac:dyDescent="0.2">
      <c r="A79" s="190" t="s">
        <v>64</v>
      </c>
      <c r="B79" s="190"/>
      <c r="C79" s="190"/>
      <c r="D79" s="190"/>
      <c r="E79" s="190"/>
      <c r="F79" s="190"/>
      <c r="G79" s="11">
        <v>71</v>
      </c>
      <c r="H79" s="18">
        <v>1259454</v>
      </c>
      <c r="I79" s="18">
        <v>1369105</v>
      </c>
    </row>
    <row r="80" spans="1:9" ht="12.75" customHeight="1" x14ac:dyDescent="0.2">
      <c r="A80" s="190" t="s">
        <v>65</v>
      </c>
      <c r="B80" s="190"/>
      <c r="C80" s="190"/>
      <c r="D80" s="190"/>
      <c r="E80" s="190"/>
      <c r="F80" s="190"/>
      <c r="G80" s="11">
        <v>72</v>
      </c>
      <c r="H80" s="18">
        <v>571011</v>
      </c>
      <c r="I80" s="18">
        <v>0</v>
      </c>
    </row>
    <row r="81" spans="1:9" ht="12.75" customHeight="1" x14ac:dyDescent="0.2">
      <c r="A81" s="190" t="s">
        <v>66</v>
      </c>
      <c r="B81" s="190"/>
      <c r="C81" s="190"/>
      <c r="D81" s="190"/>
      <c r="E81" s="190"/>
      <c r="F81" s="190"/>
      <c r="G81" s="11">
        <v>73</v>
      </c>
      <c r="H81" s="18">
        <v>-571011</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193" t="s">
        <v>69</v>
      </c>
      <c r="B84" s="193"/>
      <c r="C84" s="193"/>
      <c r="D84" s="193"/>
      <c r="E84" s="193"/>
      <c r="F84" s="193"/>
      <c r="G84" s="42">
        <v>76</v>
      </c>
      <c r="H84" s="43">
        <v>1876704</v>
      </c>
      <c r="I84" s="43">
        <v>3130087</v>
      </c>
    </row>
    <row r="85" spans="1:9" ht="12.75" customHeight="1" x14ac:dyDescent="0.2">
      <c r="A85" s="194" t="s">
        <v>444</v>
      </c>
      <c r="B85" s="194"/>
      <c r="C85" s="194"/>
      <c r="D85" s="194"/>
      <c r="E85" s="194"/>
      <c r="F85" s="194"/>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4" t="s">
        <v>350</v>
      </c>
      <c r="B91" s="194"/>
      <c r="C91" s="194"/>
      <c r="D91" s="194"/>
      <c r="E91" s="194"/>
      <c r="F91" s="194"/>
      <c r="G91" s="12">
        <v>83</v>
      </c>
      <c r="H91" s="82">
        <f>H92-H93</f>
        <v>9646042</v>
      </c>
      <c r="I91" s="82">
        <f>I92-I93</f>
        <v>9659467</v>
      </c>
    </row>
    <row r="92" spans="1:9" ht="12.75" customHeight="1" x14ac:dyDescent="0.2">
      <c r="A92" s="190" t="s">
        <v>72</v>
      </c>
      <c r="B92" s="190"/>
      <c r="C92" s="190"/>
      <c r="D92" s="190"/>
      <c r="E92" s="190"/>
      <c r="F92" s="190"/>
      <c r="G92" s="11">
        <v>84</v>
      </c>
      <c r="H92" s="18">
        <v>9646042</v>
      </c>
      <c r="I92" s="18">
        <v>9659467</v>
      </c>
    </row>
    <row r="93" spans="1:9" ht="12.75" customHeight="1" x14ac:dyDescent="0.2">
      <c r="A93" s="190" t="s">
        <v>73</v>
      </c>
      <c r="B93" s="190"/>
      <c r="C93" s="190"/>
      <c r="D93" s="190"/>
      <c r="E93" s="190"/>
      <c r="F93" s="190"/>
      <c r="G93" s="11">
        <v>85</v>
      </c>
      <c r="H93" s="18">
        <v>0</v>
      </c>
      <c r="I93" s="18">
        <v>0</v>
      </c>
    </row>
    <row r="94" spans="1:9" ht="12.75" customHeight="1" x14ac:dyDescent="0.2">
      <c r="A94" s="194" t="s">
        <v>351</v>
      </c>
      <c r="B94" s="194"/>
      <c r="C94" s="194"/>
      <c r="D94" s="194"/>
      <c r="E94" s="194"/>
      <c r="F94" s="194"/>
      <c r="G94" s="12">
        <v>86</v>
      </c>
      <c r="H94" s="82">
        <f>H95-H96</f>
        <v>461445</v>
      </c>
      <c r="I94" s="82">
        <f>I95-I96</f>
        <v>2756029</v>
      </c>
    </row>
    <row r="95" spans="1:9" ht="12.75" customHeight="1" x14ac:dyDescent="0.2">
      <c r="A95" s="190" t="s">
        <v>74</v>
      </c>
      <c r="B95" s="190"/>
      <c r="C95" s="190"/>
      <c r="D95" s="190"/>
      <c r="E95" s="190"/>
      <c r="F95" s="190"/>
      <c r="G95" s="11">
        <v>87</v>
      </c>
      <c r="H95" s="18">
        <v>461445</v>
      </c>
      <c r="I95" s="18">
        <v>2756029</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0</v>
      </c>
      <c r="I98" s="82">
        <f>SUM(I99:I104)</f>
        <v>0</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354</v>
      </c>
      <c r="B105" s="192"/>
      <c r="C105" s="192"/>
      <c r="D105" s="192"/>
      <c r="E105" s="192"/>
      <c r="F105" s="192"/>
      <c r="G105" s="12">
        <v>97</v>
      </c>
      <c r="H105" s="82">
        <f>SUM(H106:H116)</f>
        <v>2995261</v>
      </c>
      <c r="I105" s="82">
        <f>SUM(I106:I116)</f>
        <v>2376673</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33333</v>
      </c>
      <c r="I111" s="18">
        <v>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2549969</v>
      </c>
      <c r="I115" s="18">
        <v>1542048</v>
      </c>
    </row>
    <row r="116" spans="1:9" ht="12.75" customHeight="1" x14ac:dyDescent="0.2">
      <c r="A116" s="190" t="s">
        <v>93</v>
      </c>
      <c r="B116" s="190"/>
      <c r="C116" s="190"/>
      <c r="D116" s="190"/>
      <c r="E116" s="190"/>
      <c r="F116" s="190"/>
      <c r="G116" s="11">
        <v>108</v>
      </c>
      <c r="H116" s="18">
        <v>411959</v>
      </c>
      <c r="I116" s="18">
        <v>834625</v>
      </c>
    </row>
    <row r="117" spans="1:9" ht="12.75" customHeight="1" x14ac:dyDescent="0.2">
      <c r="A117" s="192" t="s">
        <v>355</v>
      </c>
      <c r="B117" s="192"/>
      <c r="C117" s="192"/>
      <c r="D117" s="192"/>
      <c r="E117" s="192"/>
      <c r="F117" s="192"/>
      <c r="G117" s="12">
        <v>109</v>
      </c>
      <c r="H117" s="82">
        <f>SUM(H118:H131)</f>
        <v>18093243</v>
      </c>
      <c r="I117" s="82">
        <f>SUM(I118:I131)</f>
        <v>25461038</v>
      </c>
    </row>
    <row r="118" spans="1:9" ht="12.75" customHeight="1" x14ac:dyDescent="0.2">
      <c r="A118" s="190" t="s">
        <v>83</v>
      </c>
      <c r="B118" s="190"/>
      <c r="C118" s="190"/>
      <c r="D118" s="190"/>
      <c r="E118" s="190"/>
      <c r="F118" s="190"/>
      <c r="G118" s="11">
        <v>110</v>
      </c>
      <c r="H118" s="18">
        <v>293901</v>
      </c>
      <c r="I118" s="18">
        <v>176231</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2073477</v>
      </c>
      <c r="I123" s="18">
        <v>5522264</v>
      </c>
    </row>
    <row r="124" spans="1:9" ht="12.75" customHeight="1" x14ac:dyDescent="0.2">
      <c r="A124" s="190" t="s">
        <v>89</v>
      </c>
      <c r="B124" s="190"/>
      <c r="C124" s="190"/>
      <c r="D124" s="190"/>
      <c r="E124" s="190"/>
      <c r="F124" s="190"/>
      <c r="G124" s="11">
        <v>116</v>
      </c>
      <c r="H124" s="18">
        <v>209189</v>
      </c>
      <c r="I124" s="18">
        <v>291648</v>
      </c>
    </row>
    <row r="125" spans="1:9" ht="12.75" customHeight="1" x14ac:dyDescent="0.2">
      <c r="A125" s="190" t="s">
        <v>90</v>
      </c>
      <c r="B125" s="190"/>
      <c r="C125" s="190"/>
      <c r="D125" s="190"/>
      <c r="E125" s="190"/>
      <c r="F125" s="190"/>
      <c r="G125" s="11">
        <v>117</v>
      </c>
      <c r="H125" s="18">
        <v>10101315</v>
      </c>
      <c r="I125" s="18">
        <v>12179768</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1275225</v>
      </c>
      <c r="I127" s="18">
        <v>1676942</v>
      </c>
    </row>
    <row r="128" spans="1:9" x14ac:dyDescent="0.2">
      <c r="A128" s="190" t="s">
        <v>95</v>
      </c>
      <c r="B128" s="190"/>
      <c r="C128" s="190"/>
      <c r="D128" s="190"/>
      <c r="E128" s="190"/>
      <c r="F128" s="190"/>
      <c r="G128" s="11">
        <v>120</v>
      </c>
      <c r="H128" s="18">
        <v>1265065</v>
      </c>
      <c r="I128" s="18">
        <v>1665443</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2875071</v>
      </c>
      <c r="I131" s="18">
        <v>3948742</v>
      </c>
    </row>
    <row r="132" spans="1:9" ht="22.15" customHeight="1" x14ac:dyDescent="0.2">
      <c r="A132" s="191" t="s">
        <v>99</v>
      </c>
      <c r="B132" s="191"/>
      <c r="C132" s="191"/>
      <c r="D132" s="191"/>
      <c r="E132" s="191"/>
      <c r="F132" s="191"/>
      <c r="G132" s="11">
        <v>124</v>
      </c>
      <c r="H132" s="18">
        <v>4812561</v>
      </c>
      <c r="I132" s="18">
        <v>3355843</v>
      </c>
    </row>
    <row r="133" spans="1:9" ht="12.75" customHeight="1" x14ac:dyDescent="0.2">
      <c r="A133" s="192" t="s">
        <v>356</v>
      </c>
      <c r="B133" s="192"/>
      <c r="C133" s="192"/>
      <c r="D133" s="192"/>
      <c r="E133" s="192"/>
      <c r="F133" s="192"/>
      <c r="G133" s="12">
        <v>125</v>
      </c>
      <c r="H133" s="82">
        <f>H75+H98+H105+H117+H132</f>
        <v>52983519</v>
      </c>
      <c r="I133" s="82">
        <f>I75+I98+I105+I117+I132</f>
        <v>61033986</v>
      </c>
    </row>
    <row r="134" spans="1:9" x14ac:dyDescent="0.2">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oddHeader>&amp;L&amp;"Segoe UI Light"&amp;9&amp;K000000 Classification: Span_Confidential&amp;1#_x000D_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0" zoomScale="85" zoomScaleNormal="85" zoomScaleSheetLayoutView="110" workbookViewId="0">
      <selection activeCell="P34" sqref="P34"/>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462</v>
      </c>
      <c r="B2" s="230"/>
      <c r="C2" s="230"/>
      <c r="D2" s="230"/>
      <c r="E2" s="230"/>
      <c r="F2" s="230"/>
      <c r="G2" s="230"/>
      <c r="H2" s="230"/>
      <c r="I2" s="230"/>
    </row>
    <row r="3" spans="1:11" x14ac:dyDescent="0.2">
      <c r="A3" s="231" t="s">
        <v>446</v>
      </c>
      <c r="B3" s="232"/>
      <c r="C3" s="232"/>
      <c r="D3" s="232"/>
      <c r="E3" s="232"/>
      <c r="F3" s="232"/>
      <c r="G3" s="232"/>
      <c r="H3" s="232"/>
      <c r="I3" s="232"/>
      <c r="J3" s="233"/>
      <c r="K3" s="233"/>
    </row>
    <row r="4" spans="1:11" x14ac:dyDescent="0.2">
      <c r="A4" s="234" t="s">
        <v>460</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357</v>
      </c>
      <c r="B8" s="221"/>
      <c r="C8" s="221"/>
      <c r="D8" s="221"/>
      <c r="E8" s="221"/>
      <c r="F8" s="221"/>
      <c r="G8" s="12">
        <v>1</v>
      </c>
      <c r="H8" s="48">
        <f>SUM(H9:H13)</f>
        <v>100433337</v>
      </c>
      <c r="I8" s="48">
        <f>SUM(I9:I13)</f>
        <v>24253726</v>
      </c>
      <c r="J8" s="48">
        <f>SUM(J9:J13)</f>
        <v>110567540</v>
      </c>
      <c r="K8" s="48">
        <f>SUM(K9:K13)</f>
        <v>27593966</v>
      </c>
    </row>
    <row r="9" spans="1:11" ht="12.75" customHeight="1" x14ac:dyDescent="0.2">
      <c r="A9" s="190" t="s">
        <v>115</v>
      </c>
      <c r="B9" s="190"/>
      <c r="C9" s="190"/>
      <c r="D9" s="190"/>
      <c r="E9" s="190"/>
      <c r="F9" s="190"/>
      <c r="G9" s="11">
        <v>2</v>
      </c>
      <c r="H9" s="49">
        <v>17371011</v>
      </c>
      <c r="I9" s="49">
        <v>2586794</v>
      </c>
      <c r="J9" s="49">
        <v>19679126</v>
      </c>
      <c r="K9" s="49">
        <v>3743924</v>
      </c>
    </row>
    <row r="10" spans="1:11" ht="12.75" customHeight="1" x14ac:dyDescent="0.2">
      <c r="A10" s="190" t="s">
        <v>116</v>
      </c>
      <c r="B10" s="190"/>
      <c r="C10" s="190"/>
      <c r="D10" s="190"/>
      <c r="E10" s="190"/>
      <c r="F10" s="190"/>
      <c r="G10" s="11">
        <v>3</v>
      </c>
      <c r="H10" s="49">
        <v>82179009</v>
      </c>
      <c r="I10" s="49">
        <v>21319976</v>
      </c>
      <c r="J10" s="49">
        <v>90354078</v>
      </c>
      <c r="K10" s="49">
        <v>23728175</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37405</v>
      </c>
      <c r="I12" s="49">
        <v>11946</v>
      </c>
      <c r="J12" s="49">
        <v>106439</v>
      </c>
      <c r="K12" s="49">
        <v>15148</v>
      </c>
    </row>
    <row r="13" spans="1:11" ht="12.75" customHeight="1" x14ac:dyDescent="0.2">
      <c r="A13" s="190" t="s">
        <v>119</v>
      </c>
      <c r="B13" s="190"/>
      <c r="C13" s="190"/>
      <c r="D13" s="190"/>
      <c r="E13" s="190"/>
      <c r="F13" s="190"/>
      <c r="G13" s="11">
        <v>6</v>
      </c>
      <c r="H13" s="49">
        <v>845912</v>
      </c>
      <c r="I13" s="49">
        <v>335010</v>
      </c>
      <c r="J13" s="49">
        <v>427897</v>
      </c>
      <c r="K13" s="49">
        <v>106719</v>
      </c>
    </row>
    <row r="14" spans="1:11" ht="12.75" customHeight="1" x14ac:dyDescent="0.2">
      <c r="A14" s="221" t="s">
        <v>358</v>
      </c>
      <c r="B14" s="221"/>
      <c r="C14" s="221"/>
      <c r="D14" s="221"/>
      <c r="E14" s="221"/>
      <c r="F14" s="221"/>
      <c r="G14" s="12">
        <v>7</v>
      </c>
      <c r="H14" s="48">
        <f>H15+H16+H20+H24+H25+H26+H29+H36</f>
        <v>99397292</v>
      </c>
      <c r="I14" s="48">
        <f>I15+I16+I20+I24+I25+I26+I29+I36</f>
        <v>25116194</v>
      </c>
      <c r="J14" s="48">
        <f>J15+J16+J20+J24+J25+J26+J29+J36</f>
        <v>108998581</v>
      </c>
      <c r="K14" s="48">
        <f>K15+K16+K20+K24+K25+K26+K29+K36</f>
        <v>27258593</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438</v>
      </c>
      <c r="B16" s="194"/>
      <c r="C16" s="194"/>
      <c r="D16" s="194"/>
      <c r="E16" s="194"/>
      <c r="F16" s="194"/>
      <c r="G16" s="12">
        <v>9</v>
      </c>
      <c r="H16" s="48">
        <f>SUM(H17:H19)</f>
        <v>71423607</v>
      </c>
      <c r="I16" s="48">
        <f>SUM(I17:I19)</f>
        <v>17234374</v>
      </c>
      <c r="J16" s="48">
        <f>SUM(J17:J19)</f>
        <v>73758525</v>
      </c>
      <c r="K16" s="48">
        <f>SUM(K17:K19)</f>
        <v>16073583</v>
      </c>
    </row>
    <row r="17" spans="1:11" ht="12.75" customHeight="1" x14ac:dyDescent="0.2">
      <c r="A17" s="224" t="s">
        <v>120</v>
      </c>
      <c r="B17" s="224"/>
      <c r="C17" s="224"/>
      <c r="D17" s="224"/>
      <c r="E17" s="224"/>
      <c r="F17" s="224"/>
      <c r="G17" s="11">
        <v>10</v>
      </c>
      <c r="H17" s="49">
        <v>505592</v>
      </c>
      <c r="I17" s="49">
        <v>137186</v>
      </c>
      <c r="J17" s="49">
        <v>499725</v>
      </c>
      <c r="K17" s="49">
        <v>103567</v>
      </c>
    </row>
    <row r="18" spans="1:11" ht="12.75" customHeight="1" x14ac:dyDescent="0.2">
      <c r="A18" s="224" t="s">
        <v>121</v>
      </c>
      <c r="B18" s="224"/>
      <c r="C18" s="224"/>
      <c r="D18" s="224"/>
      <c r="E18" s="224"/>
      <c r="F18" s="224"/>
      <c r="G18" s="11">
        <v>11</v>
      </c>
      <c r="H18" s="49">
        <v>60512060</v>
      </c>
      <c r="I18" s="49">
        <v>13752436</v>
      </c>
      <c r="J18" s="49">
        <v>63216564</v>
      </c>
      <c r="K18" s="49">
        <v>13156092</v>
      </c>
    </row>
    <row r="19" spans="1:11" ht="12.75" customHeight="1" x14ac:dyDescent="0.2">
      <c r="A19" s="224" t="s">
        <v>122</v>
      </c>
      <c r="B19" s="224"/>
      <c r="C19" s="224"/>
      <c r="D19" s="224"/>
      <c r="E19" s="224"/>
      <c r="F19" s="224"/>
      <c r="G19" s="11">
        <v>12</v>
      </c>
      <c r="H19" s="49">
        <v>10405955</v>
      </c>
      <c r="I19" s="49">
        <v>3344752</v>
      </c>
      <c r="J19" s="49">
        <v>10042236</v>
      </c>
      <c r="K19" s="49">
        <v>2813924</v>
      </c>
    </row>
    <row r="20" spans="1:11" ht="12.75" customHeight="1" x14ac:dyDescent="0.2">
      <c r="A20" s="194" t="s">
        <v>439</v>
      </c>
      <c r="B20" s="194"/>
      <c r="C20" s="194"/>
      <c r="D20" s="194"/>
      <c r="E20" s="194"/>
      <c r="F20" s="194"/>
      <c r="G20" s="12">
        <v>13</v>
      </c>
      <c r="H20" s="48">
        <f>SUM(H21:H23)</f>
        <v>23475701</v>
      </c>
      <c r="I20" s="48">
        <f>SUM(I21:I23)</f>
        <v>6494915</v>
      </c>
      <c r="J20" s="48">
        <f>SUM(J21:J23)</f>
        <v>28969922</v>
      </c>
      <c r="K20" s="48">
        <f>SUM(K21:K23)</f>
        <v>8699622</v>
      </c>
    </row>
    <row r="21" spans="1:11" ht="12.75" customHeight="1" x14ac:dyDescent="0.2">
      <c r="A21" s="224" t="s">
        <v>105</v>
      </c>
      <c r="B21" s="224"/>
      <c r="C21" s="224"/>
      <c r="D21" s="224"/>
      <c r="E21" s="224"/>
      <c r="F21" s="224"/>
      <c r="G21" s="11">
        <v>14</v>
      </c>
      <c r="H21" s="49">
        <v>14363066</v>
      </c>
      <c r="I21" s="49">
        <v>4112849</v>
      </c>
      <c r="J21" s="49">
        <v>18026641</v>
      </c>
      <c r="K21" s="49">
        <v>5623496</v>
      </c>
    </row>
    <row r="22" spans="1:11" ht="12.75" customHeight="1" x14ac:dyDescent="0.2">
      <c r="A22" s="224" t="s">
        <v>106</v>
      </c>
      <c r="B22" s="224"/>
      <c r="C22" s="224"/>
      <c r="D22" s="224"/>
      <c r="E22" s="224"/>
      <c r="F22" s="224"/>
      <c r="G22" s="11">
        <v>15</v>
      </c>
      <c r="H22" s="49">
        <v>6861829</v>
      </c>
      <c r="I22" s="49">
        <v>1783784</v>
      </c>
      <c r="J22" s="49">
        <v>8162295</v>
      </c>
      <c r="K22" s="49">
        <v>2298192</v>
      </c>
    </row>
    <row r="23" spans="1:11" ht="12.75" customHeight="1" x14ac:dyDescent="0.2">
      <c r="A23" s="224" t="s">
        <v>107</v>
      </c>
      <c r="B23" s="224"/>
      <c r="C23" s="224"/>
      <c r="D23" s="224"/>
      <c r="E23" s="224"/>
      <c r="F23" s="224"/>
      <c r="G23" s="11">
        <v>16</v>
      </c>
      <c r="H23" s="49">
        <v>2250806</v>
      </c>
      <c r="I23" s="49">
        <v>598282</v>
      </c>
      <c r="J23" s="49">
        <v>2780986</v>
      </c>
      <c r="K23" s="49">
        <v>777934</v>
      </c>
    </row>
    <row r="24" spans="1:11" ht="12.75" customHeight="1" x14ac:dyDescent="0.2">
      <c r="A24" s="190" t="s">
        <v>108</v>
      </c>
      <c r="B24" s="190"/>
      <c r="C24" s="190"/>
      <c r="D24" s="190"/>
      <c r="E24" s="190"/>
      <c r="F24" s="190"/>
      <c r="G24" s="11">
        <v>17</v>
      </c>
      <c r="H24" s="49">
        <v>2303165</v>
      </c>
      <c r="I24" s="49">
        <v>594772</v>
      </c>
      <c r="J24" s="49">
        <v>2782496</v>
      </c>
      <c r="K24" s="49">
        <v>753320</v>
      </c>
    </row>
    <row r="25" spans="1:11" ht="12.75" customHeight="1" x14ac:dyDescent="0.2">
      <c r="A25" s="190" t="s">
        <v>109</v>
      </c>
      <c r="B25" s="190"/>
      <c r="C25" s="190"/>
      <c r="D25" s="190"/>
      <c r="E25" s="190"/>
      <c r="F25" s="190"/>
      <c r="G25" s="11">
        <v>18</v>
      </c>
      <c r="H25" s="49">
        <v>2172766</v>
      </c>
      <c r="I25" s="49">
        <v>774999</v>
      </c>
      <c r="J25" s="49">
        <v>3458863</v>
      </c>
      <c r="K25" s="49">
        <v>1703293</v>
      </c>
    </row>
    <row r="26" spans="1:11" ht="12.75" customHeight="1" x14ac:dyDescent="0.2">
      <c r="A26" s="194" t="s">
        <v>440</v>
      </c>
      <c r="B26" s="194"/>
      <c r="C26" s="194"/>
      <c r="D26" s="194"/>
      <c r="E26" s="194"/>
      <c r="F26" s="194"/>
      <c r="G26" s="12">
        <v>19</v>
      </c>
      <c r="H26" s="48">
        <f>H27+H28</f>
        <v>22053</v>
      </c>
      <c r="I26" s="48">
        <f>I27+I28</f>
        <v>17134</v>
      </c>
      <c r="J26" s="48">
        <f>J27+J28</f>
        <v>28775</v>
      </c>
      <c r="K26" s="48">
        <f>K27+K28</f>
        <v>28775</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22053</v>
      </c>
      <c r="I28" s="49">
        <v>17134</v>
      </c>
      <c r="J28" s="49">
        <v>28775</v>
      </c>
      <c r="K28" s="49">
        <v>28775</v>
      </c>
    </row>
    <row r="29" spans="1:11" ht="12.75" customHeight="1" x14ac:dyDescent="0.2">
      <c r="A29" s="194" t="s">
        <v>441</v>
      </c>
      <c r="B29" s="194"/>
      <c r="C29" s="194"/>
      <c r="D29" s="194"/>
      <c r="E29" s="194"/>
      <c r="F29" s="194"/>
      <c r="G29" s="12">
        <v>22</v>
      </c>
      <c r="H29" s="48">
        <f>SUM(H30:H35)</f>
        <v>0</v>
      </c>
      <c r="I29" s="48">
        <f>SUM(I30:I35)</f>
        <v>0</v>
      </c>
      <c r="J29" s="48">
        <f>SUM(J30:J35)</f>
        <v>0</v>
      </c>
      <c r="K29" s="48">
        <f>SUM(K30:K35)</f>
        <v>0</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0</v>
      </c>
      <c r="I36" s="49">
        <v>0</v>
      </c>
      <c r="J36" s="49">
        <v>0</v>
      </c>
      <c r="K36" s="49">
        <v>0</v>
      </c>
    </row>
    <row r="37" spans="1:11" ht="12.75" customHeight="1" x14ac:dyDescent="0.2">
      <c r="A37" s="221" t="s">
        <v>359</v>
      </c>
      <c r="B37" s="221"/>
      <c r="C37" s="221"/>
      <c r="D37" s="221"/>
      <c r="E37" s="221"/>
      <c r="F37" s="221"/>
      <c r="G37" s="12">
        <v>30</v>
      </c>
      <c r="H37" s="48">
        <f>SUM(H38:H47)</f>
        <v>449084</v>
      </c>
      <c r="I37" s="48">
        <f>SUM(I38:I47)</f>
        <v>151748</v>
      </c>
      <c r="J37" s="48">
        <f>SUM(J38:J47)</f>
        <v>2148047</v>
      </c>
      <c r="K37" s="48">
        <f>SUM(K38:K47)</f>
        <v>234809</v>
      </c>
    </row>
    <row r="38" spans="1:11" ht="12.75" customHeight="1" x14ac:dyDescent="0.2">
      <c r="A38" s="190" t="s">
        <v>131</v>
      </c>
      <c r="B38" s="190"/>
      <c r="C38" s="190"/>
      <c r="D38" s="190"/>
      <c r="E38" s="190"/>
      <c r="F38" s="190"/>
      <c r="G38" s="11">
        <v>31</v>
      </c>
      <c r="H38" s="49">
        <v>0</v>
      </c>
      <c r="I38" s="49">
        <v>0</v>
      </c>
      <c r="J38" s="49">
        <v>1650000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8609</v>
      </c>
      <c r="I42" s="49">
        <v>-363</v>
      </c>
      <c r="J42" s="49">
        <v>2146</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31768</v>
      </c>
      <c r="I44" s="49">
        <v>4277</v>
      </c>
      <c r="J44" s="49">
        <v>112502</v>
      </c>
      <c r="K44" s="49">
        <v>39809</v>
      </c>
    </row>
    <row r="45" spans="1:11" ht="12.75" customHeight="1" x14ac:dyDescent="0.2">
      <c r="A45" s="190" t="s">
        <v>138</v>
      </c>
      <c r="B45" s="190"/>
      <c r="C45" s="190"/>
      <c r="D45" s="190"/>
      <c r="E45" s="190"/>
      <c r="F45" s="190"/>
      <c r="G45" s="11">
        <v>38</v>
      </c>
      <c r="H45" s="49">
        <v>284165</v>
      </c>
      <c r="I45" s="49">
        <v>23292</v>
      </c>
      <c r="J45" s="49">
        <v>383399</v>
      </c>
      <c r="K45" s="49">
        <v>195000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124542</v>
      </c>
      <c r="I47" s="49">
        <v>124542</v>
      </c>
      <c r="J47" s="49">
        <v>0</v>
      </c>
      <c r="K47" s="49">
        <v>0</v>
      </c>
    </row>
    <row r="48" spans="1:11" ht="12.75" customHeight="1" x14ac:dyDescent="0.2">
      <c r="A48" s="221" t="s">
        <v>360</v>
      </c>
      <c r="B48" s="221"/>
      <c r="C48" s="221"/>
      <c r="D48" s="221"/>
      <c r="E48" s="221"/>
      <c r="F48" s="221"/>
      <c r="G48" s="12">
        <v>41</v>
      </c>
      <c r="H48" s="48">
        <f>SUM(H49:H55)</f>
        <v>819857</v>
      </c>
      <c r="I48" s="48">
        <f>SUM(I49:I55)</f>
        <v>318768</v>
      </c>
      <c r="J48" s="48">
        <f>SUM(J49:J55)</f>
        <v>601048</v>
      </c>
      <c r="K48" s="48">
        <f>SUM(K49:K55)</f>
        <v>170646</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4911</v>
      </c>
      <c r="I50" s="49">
        <v>489</v>
      </c>
      <c r="J50" s="49">
        <v>10044</v>
      </c>
      <c r="K50" s="49">
        <v>0</v>
      </c>
    </row>
    <row r="51" spans="1:11" ht="12.75" customHeight="1" x14ac:dyDescent="0.2">
      <c r="A51" s="214" t="s">
        <v>143</v>
      </c>
      <c r="B51" s="214"/>
      <c r="C51" s="214"/>
      <c r="D51" s="214"/>
      <c r="E51" s="214"/>
      <c r="F51" s="214"/>
      <c r="G51" s="11">
        <v>44</v>
      </c>
      <c r="H51" s="49">
        <v>119030</v>
      </c>
      <c r="I51" s="49">
        <v>41965</v>
      </c>
      <c r="J51" s="49">
        <v>347801</v>
      </c>
      <c r="K51" s="49">
        <v>94956</v>
      </c>
    </row>
    <row r="52" spans="1:11" ht="12.75" customHeight="1" x14ac:dyDescent="0.2">
      <c r="A52" s="214" t="s">
        <v>144</v>
      </c>
      <c r="B52" s="214"/>
      <c r="C52" s="214"/>
      <c r="D52" s="214"/>
      <c r="E52" s="214"/>
      <c r="F52" s="214"/>
      <c r="G52" s="11">
        <v>45</v>
      </c>
      <c r="H52" s="49">
        <v>412921</v>
      </c>
      <c r="I52" s="49">
        <v>129199</v>
      </c>
      <c r="J52" s="49">
        <v>222372</v>
      </c>
      <c r="K52" s="49">
        <v>75690</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245398</v>
      </c>
      <c r="I54" s="49">
        <v>109518</v>
      </c>
      <c r="J54" s="49">
        <v>0</v>
      </c>
      <c r="K54" s="49">
        <v>0</v>
      </c>
    </row>
    <row r="55" spans="1:11" ht="12.75" customHeight="1" x14ac:dyDescent="0.2">
      <c r="A55" s="214" t="s">
        <v>147</v>
      </c>
      <c r="B55" s="214"/>
      <c r="C55" s="214"/>
      <c r="D55" s="214"/>
      <c r="E55" s="214"/>
      <c r="F55" s="214"/>
      <c r="G55" s="11">
        <v>48</v>
      </c>
      <c r="H55" s="49">
        <v>37597</v>
      </c>
      <c r="I55" s="49">
        <v>37597</v>
      </c>
      <c r="J55" s="49">
        <v>20831</v>
      </c>
      <c r="K55" s="49">
        <v>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361</v>
      </c>
      <c r="B60" s="221"/>
      <c r="C60" s="221"/>
      <c r="D60" s="221"/>
      <c r="E60" s="221"/>
      <c r="F60" s="221"/>
      <c r="G60" s="12">
        <v>53</v>
      </c>
      <c r="H60" s="48">
        <f>H8+H37+H56+H57</f>
        <v>100882421</v>
      </c>
      <c r="I60" s="48">
        <f t="shared" ref="I60:K60" si="0">I8+I37+I56+I57</f>
        <v>24405474</v>
      </c>
      <c r="J60" s="48">
        <f t="shared" si="0"/>
        <v>112715587</v>
      </c>
      <c r="K60" s="48">
        <f t="shared" si="0"/>
        <v>27828775</v>
      </c>
    </row>
    <row r="61" spans="1:11" ht="12.75" customHeight="1" x14ac:dyDescent="0.2">
      <c r="A61" s="221" t="s">
        <v>362</v>
      </c>
      <c r="B61" s="221"/>
      <c r="C61" s="221"/>
      <c r="D61" s="221"/>
      <c r="E61" s="221"/>
      <c r="F61" s="221"/>
      <c r="G61" s="12">
        <v>54</v>
      </c>
      <c r="H61" s="48">
        <f>H14+H48+H58+H59</f>
        <v>100217149</v>
      </c>
      <c r="I61" s="48">
        <f t="shared" ref="I61:K61" si="1">I14+I48+I58+I59</f>
        <v>25434962</v>
      </c>
      <c r="J61" s="48">
        <f t="shared" si="1"/>
        <v>109599629</v>
      </c>
      <c r="K61" s="48">
        <f t="shared" si="1"/>
        <v>27429239</v>
      </c>
    </row>
    <row r="62" spans="1:11" ht="12.75" customHeight="1" x14ac:dyDescent="0.2">
      <c r="A62" s="221" t="s">
        <v>363</v>
      </c>
      <c r="B62" s="221"/>
      <c r="C62" s="221"/>
      <c r="D62" s="221"/>
      <c r="E62" s="221"/>
      <c r="F62" s="221"/>
      <c r="G62" s="12">
        <v>55</v>
      </c>
      <c r="H62" s="48">
        <f>H60-H61</f>
        <v>665272</v>
      </c>
      <c r="I62" s="48">
        <f t="shared" ref="I62:K62" si="2">I60-I61</f>
        <v>-1029488</v>
      </c>
      <c r="J62" s="48">
        <f t="shared" si="2"/>
        <v>3115958</v>
      </c>
      <c r="K62" s="48">
        <f t="shared" si="2"/>
        <v>399536</v>
      </c>
    </row>
    <row r="63" spans="1:11" ht="12.75" customHeight="1" x14ac:dyDescent="0.2">
      <c r="A63" s="222" t="s">
        <v>364</v>
      </c>
      <c r="B63" s="222"/>
      <c r="C63" s="222"/>
      <c r="D63" s="222"/>
      <c r="E63" s="222"/>
      <c r="F63" s="222"/>
      <c r="G63" s="12">
        <v>56</v>
      </c>
      <c r="H63" s="48">
        <f>+IF((H60-H61)&gt;0,(H60-H61),0)</f>
        <v>665272</v>
      </c>
      <c r="I63" s="48">
        <f t="shared" ref="I63:K63" si="3">+IF((I60-I61)&gt;0,(I60-I61),0)</f>
        <v>0</v>
      </c>
      <c r="J63" s="48">
        <f t="shared" si="3"/>
        <v>3115958</v>
      </c>
      <c r="K63" s="48">
        <f t="shared" si="3"/>
        <v>399536</v>
      </c>
    </row>
    <row r="64" spans="1:11" ht="12.75" customHeight="1" x14ac:dyDescent="0.2">
      <c r="A64" s="222" t="s">
        <v>365</v>
      </c>
      <c r="B64" s="222"/>
      <c r="C64" s="222"/>
      <c r="D64" s="222"/>
      <c r="E64" s="222"/>
      <c r="F64" s="222"/>
      <c r="G64" s="12">
        <v>57</v>
      </c>
      <c r="H64" s="48">
        <f>+IF((H60-H61)&lt;0,(H60-H61),0)</f>
        <v>0</v>
      </c>
      <c r="I64" s="48">
        <f t="shared" ref="I64:K64" si="4">+IF((I60-I61)&lt;0,(I60-I61),0)</f>
        <v>-1029488</v>
      </c>
      <c r="J64" s="48">
        <f t="shared" si="4"/>
        <v>0</v>
      </c>
      <c r="K64" s="48">
        <f t="shared" si="4"/>
        <v>0</v>
      </c>
    </row>
    <row r="65" spans="1:11" ht="12.75" customHeight="1" x14ac:dyDescent="0.2">
      <c r="A65" s="223" t="s">
        <v>111</v>
      </c>
      <c r="B65" s="223"/>
      <c r="C65" s="223"/>
      <c r="D65" s="223"/>
      <c r="E65" s="223"/>
      <c r="F65" s="223"/>
      <c r="G65" s="11">
        <v>58</v>
      </c>
      <c r="H65" s="49">
        <v>203827</v>
      </c>
      <c r="I65" s="49">
        <v>-112140</v>
      </c>
      <c r="J65" s="49">
        <v>359930</v>
      </c>
      <c r="K65" s="49">
        <v>59913</v>
      </c>
    </row>
    <row r="66" spans="1:11" ht="12.75" customHeight="1" x14ac:dyDescent="0.2">
      <c r="A66" s="221" t="s">
        <v>366</v>
      </c>
      <c r="B66" s="221"/>
      <c r="C66" s="221"/>
      <c r="D66" s="221"/>
      <c r="E66" s="221"/>
      <c r="F66" s="221"/>
      <c r="G66" s="12">
        <v>59</v>
      </c>
      <c r="H66" s="48">
        <f>H62-H65</f>
        <v>461445</v>
      </c>
      <c r="I66" s="48">
        <f t="shared" ref="I66:K66" si="5">I62-I65</f>
        <v>-917348</v>
      </c>
      <c r="J66" s="48">
        <f t="shared" si="5"/>
        <v>2756028</v>
      </c>
      <c r="K66" s="48">
        <f t="shared" si="5"/>
        <v>339623</v>
      </c>
    </row>
    <row r="67" spans="1:11" ht="12.75" customHeight="1" x14ac:dyDescent="0.2">
      <c r="A67" s="222" t="s">
        <v>367</v>
      </c>
      <c r="B67" s="222"/>
      <c r="C67" s="222"/>
      <c r="D67" s="222"/>
      <c r="E67" s="222"/>
      <c r="F67" s="222"/>
      <c r="G67" s="12">
        <v>60</v>
      </c>
      <c r="H67" s="48">
        <f>+IF((H62-H65)&gt;0,(H62-H65),0)</f>
        <v>461445</v>
      </c>
      <c r="I67" s="48">
        <f t="shared" ref="I67:K67" si="6">+IF((I62-I65)&gt;0,(I62-I65),0)</f>
        <v>0</v>
      </c>
      <c r="J67" s="48">
        <f t="shared" si="6"/>
        <v>2756028</v>
      </c>
      <c r="K67" s="48">
        <f t="shared" si="6"/>
        <v>339623</v>
      </c>
    </row>
    <row r="68" spans="1:11" ht="12.75" customHeight="1" x14ac:dyDescent="0.2">
      <c r="A68" s="222" t="s">
        <v>368</v>
      </c>
      <c r="B68" s="222"/>
      <c r="C68" s="222"/>
      <c r="D68" s="222"/>
      <c r="E68" s="222"/>
      <c r="F68" s="222"/>
      <c r="G68" s="12">
        <v>61</v>
      </c>
      <c r="H68" s="48">
        <f>+IF((H62-H65)&lt;0,(H62-H65),0)</f>
        <v>0</v>
      </c>
      <c r="I68" s="48">
        <f t="shared" ref="I68:K68" si="7">+IF((I62-I65)&lt;0,(I62-I65),0)</f>
        <v>-917348</v>
      </c>
      <c r="J68" s="48">
        <f t="shared" si="7"/>
        <v>0</v>
      </c>
      <c r="K68" s="48">
        <f t="shared" si="7"/>
        <v>0</v>
      </c>
    </row>
    <row r="69" spans="1:11" x14ac:dyDescent="0.2">
      <c r="A69" s="215" t="s">
        <v>152</v>
      </c>
      <c r="B69" s="215"/>
      <c r="C69" s="215"/>
      <c r="D69" s="215"/>
      <c r="E69" s="215"/>
      <c r="F69" s="215"/>
      <c r="G69" s="216"/>
      <c r="H69" s="216"/>
      <c r="I69" s="216"/>
      <c r="J69" s="217"/>
      <c r="K69" s="217"/>
    </row>
    <row r="70" spans="1:11" ht="22.15" customHeight="1" x14ac:dyDescent="0.2">
      <c r="A70" s="221" t="s">
        <v>369</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370</v>
      </c>
      <c r="B74" s="222"/>
      <c r="C74" s="222"/>
      <c r="D74" s="222"/>
      <c r="E74" s="222"/>
      <c r="F74" s="222"/>
      <c r="G74" s="12">
        <v>66</v>
      </c>
      <c r="H74" s="71">
        <v>0</v>
      </c>
      <c r="I74" s="71">
        <v>0</v>
      </c>
      <c r="J74" s="71">
        <v>0</v>
      </c>
      <c r="K74" s="71">
        <v>0</v>
      </c>
    </row>
    <row r="75" spans="1:11" ht="12.75" customHeight="1" x14ac:dyDescent="0.2">
      <c r="A75" s="222" t="s">
        <v>371</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372</v>
      </c>
      <c r="B77" s="221"/>
      <c r="C77" s="221"/>
      <c r="D77" s="221"/>
      <c r="E77" s="221"/>
      <c r="F77" s="221"/>
      <c r="G77" s="12">
        <v>68</v>
      </c>
      <c r="H77" s="71">
        <v>0</v>
      </c>
      <c r="I77" s="71">
        <v>0</v>
      </c>
      <c r="J77" s="71">
        <v>0</v>
      </c>
      <c r="K77" s="71">
        <v>0</v>
      </c>
    </row>
    <row r="78" spans="1:11" ht="12.75" customHeight="1" x14ac:dyDescent="0.2">
      <c r="A78" s="220" t="s">
        <v>373</v>
      </c>
      <c r="B78" s="220"/>
      <c r="C78" s="220"/>
      <c r="D78" s="220"/>
      <c r="E78" s="220"/>
      <c r="F78" s="220"/>
      <c r="G78" s="42">
        <v>69</v>
      </c>
      <c r="H78" s="50">
        <v>0</v>
      </c>
      <c r="I78" s="50">
        <v>0</v>
      </c>
      <c r="J78" s="50">
        <v>0</v>
      </c>
      <c r="K78" s="50">
        <v>0</v>
      </c>
    </row>
    <row r="79" spans="1:11" ht="12.75" customHeight="1" x14ac:dyDescent="0.2">
      <c r="A79" s="220" t="s">
        <v>374</v>
      </c>
      <c r="B79" s="220"/>
      <c r="C79" s="220"/>
      <c r="D79" s="220"/>
      <c r="E79" s="220"/>
      <c r="F79" s="220"/>
      <c r="G79" s="42">
        <v>70</v>
      </c>
      <c r="H79" s="50">
        <v>0</v>
      </c>
      <c r="I79" s="50">
        <v>0</v>
      </c>
      <c r="J79" s="50">
        <v>0</v>
      </c>
      <c r="K79" s="50">
        <v>0</v>
      </c>
    </row>
    <row r="80" spans="1:11" ht="12.75" customHeight="1" x14ac:dyDescent="0.2">
      <c r="A80" s="221" t="s">
        <v>375</v>
      </c>
      <c r="B80" s="221"/>
      <c r="C80" s="221"/>
      <c r="D80" s="221"/>
      <c r="E80" s="221"/>
      <c r="F80" s="221"/>
      <c r="G80" s="12">
        <v>71</v>
      </c>
      <c r="H80" s="71">
        <v>0</v>
      </c>
      <c r="I80" s="71">
        <v>0</v>
      </c>
      <c r="J80" s="71">
        <v>0</v>
      </c>
      <c r="K80" s="71">
        <v>0</v>
      </c>
    </row>
    <row r="81" spans="1:11" ht="12.75" customHeight="1" x14ac:dyDescent="0.2">
      <c r="A81" s="221" t="s">
        <v>376</v>
      </c>
      <c r="B81" s="221"/>
      <c r="C81" s="221"/>
      <c r="D81" s="221"/>
      <c r="E81" s="221"/>
      <c r="F81" s="221"/>
      <c r="G81" s="12">
        <v>72</v>
      </c>
      <c r="H81" s="71">
        <v>0</v>
      </c>
      <c r="I81" s="71">
        <v>0</v>
      </c>
      <c r="J81" s="71">
        <v>0</v>
      </c>
      <c r="K81" s="71">
        <v>0</v>
      </c>
    </row>
    <row r="82" spans="1:11" ht="12.75" customHeight="1" x14ac:dyDescent="0.2">
      <c r="A82" s="222" t="s">
        <v>377</v>
      </c>
      <c r="B82" s="222"/>
      <c r="C82" s="222"/>
      <c r="D82" s="222"/>
      <c r="E82" s="222"/>
      <c r="F82" s="222"/>
      <c r="G82" s="12">
        <v>73</v>
      </c>
      <c r="H82" s="71">
        <v>0</v>
      </c>
      <c r="I82" s="71">
        <v>0</v>
      </c>
      <c r="J82" s="71">
        <v>0</v>
      </c>
      <c r="K82" s="71">
        <v>0</v>
      </c>
    </row>
    <row r="83" spans="1:11" ht="12.75" customHeight="1" x14ac:dyDescent="0.2">
      <c r="A83" s="222" t="s">
        <v>378</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379</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461445</v>
      </c>
      <c r="I89" s="52">
        <v>-917348</v>
      </c>
      <c r="J89" s="52">
        <v>2756028</v>
      </c>
      <c r="K89" s="52">
        <v>339623</v>
      </c>
    </row>
    <row r="90" spans="1:11" ht="24" customHeight="1" x14ac:dyDescent="0.2">
      <c r="A90" s="192" t="s">
        <v>435</v>
      </c>
      <c r="B90" s="192"/>
      <c r="C90" s="192"/>
      <c r="D90" s="192"/>
      <c r="E90" s="192"/>
      <c r="F90" s="192"/>
      <c r="G90" s="12">
        <v>79</v>
      </c>
      <c r="H90" s="69">
        <f>H91+H98</f>
        <v>0</v>
      </c>
      <c r="I90" s="69">
        <f>I91+I98</f>
        <v>0</v>
      </c>
      <c r="J90" s="69">
        <f t="shared" ref="J90:K90" si="8">J91+J98</f>
        <v>1373787</v>
      </c>
      <c r="K90" s="69">
        <f t="shared" si="8"/>
        <v>1373787</v>
      </c>
    </row>
    <row r="91" spans="1:11" ht="24" customHeight="1" x14ac:dyDescent="0.2">
      <c r="A91" s="212" t="s">
        <v>442</v>
      </c>
      <c r="B91" s="212"/>
      <c r="C91" s="212"/>
      <c r="D91" s="212"/>
      <c r="E91" s="212"/>
      <c r="F91" s="212"/>
      <c r="G91" s="12">
        <v>80</v>
      </c>
      <c r="H91" s="69">
        <f>SUM(H92:H96)</f>
        <v>0</v>
      </c>
      <c r="I91" s="69">
        <f>SUM(I92:I96)</f>
        <v>0</v>
      </c>
      <c r="J91" s="69">
        <f t="shared" ref="J91:K91" si="9">SUM(J92:J96)</f>
        <v>1373787</v>
      </c>
      <c r="K91" s="69">
        <f t="shared" si="9"/>
        <v>1373787</v>
      </c>
    </row>
    <row r="92" spans="1:11" ht="25.5" customHeight="1" x14ac:dyDescent="0.2">
      <c r="A92" s="214" t="s">
        <v>380</v>
      </c>
      <c r="B92" s="214"/>
      <c r="C92" s="214"/>
      <c r="D92" s="214"/>
      <c r="E92" s="214"/>
      <c r="F92" s="214"/>
      <c r="G92" s="12">
        <v>81</v>
      </c>
      <c r="H92" s="52">
        <v>0</v>
      </c>
      <c r="I92" s="52">
        <v>0</v>
      </c>
      <c r="J92" s="52">
        <v>1373787</v>
      </c>
      <c r="K92" s="52">
        <v>1373787</v>
      </c>
    </row>
    <row r="93" spans="1:11" ht="38.25" customHeight="1" x14ac:dyDescent="0.2">
      <c r="A93" s="214" t="s">
        <v>381</v>
      </c>
      <c r="B93" s="214"/>
      <c r="C93" s="214"/>
      <c r="D93" s="214"/>
      <c r="E93" s="214"/>
      <c r="F93" s="214"/>
      <c r="G93" s="12">
        <v>82</v>
      </c>
      <c r="H93" s="52">
        <v>0</v>
      </c>
      <c r="I93" s="52">
        <v>0</v>
      </c>
      <c r="J93" s="52">
        <v>0</v>
      </c>
      <c r="K93" s="52">
        <v>0</v>
      </c>
    </row>
    <row r="94" spans="1:11" ht="38.25" customHeight="1" x14ac:dyDescent="0.2">
      <c r="A94" s="214" t="s">
        <v>382</v>
      </c>
      <c r="B94" s="214"/>
      <c r="C94" s="214"/>
      <c r="D94" s="214"/>
      <c r="E94" s="214"/>
      <c r="F94" s="214"/>
      <c r="G94" s="12">
        <v>83</v>
      </c>
      <c r="H94" s="52">
        <v>0</v>
      </c>
      <c r="I94" s="52">
        <v>0</v>
      </c>
      <c r="J94" s="52">
        <v>0</v>
      </c>
      <c r="K94" s="52">
        <v>0</v>
      </c>
    </row>
    <row r="95" spans="1:11" x14ac:dyDescent="0.2">
      <c r="A95" s="214" t="s">
        <v>383</v>
      </c>
      <c r="B95" s="214"/>
      <c r="C95" s="214"/>
      <c r="D95" s="214"/>
      <c r="E95" s="214"/>
      <c r="F95" s="214"/>
      <c r="G95" s="12">
        <v>84</v>
      </c>
      <c r="H95" s="52">
        <v>0</v>
      </c>
      <c r="I95" s="52">
        <v>0</v>
      </c>
      <c r="J95" s="52">
        <v>0</v>
      </c>
      <c r="K95" s="52">
        <v>0</v>
      </c>
    </row>
    <row r="96" spans="1:11" x14ac:dyDescent="0.2">
      <c r="A96" s="214" t="s">
        <v>384</v>
      </c>
      <c r="B96" s="214"/>
      <c r="C96" s="214"/>
      <c r="D96" s="214"/>
      <c r="E96" s="214"/>
      <c r="F96" s="214"/>
      <c r="G96" s="12">
        <v>85</v>
      </c>
      <c r="H96" s="52">
        <v>0</v>
      </c>
      <c r="I96" s="52">
        <v>0</v>
      </c>
      <c r="J96" s="52">
        <v>0</v>
      </c>
      <c r="K96" s="52">
        <v>0</v>
      </c>
    </row>
    <row r="97" spans="1:11" ht="26.25" customHeight="1" x14ac:dyDescent="0.2">
      <c r="A97" s="214" t="s">
        <v>385</v>
      </c>
      <c r="B97" s="214"/>
      <c r="C97" s="214"/>
      <c r="D97" s="214"/>
      <c r="E97" s="214"/>
      <c r="F97" s="214"/>
      <c r="G97" s="12">
        <v>86</v>
      </c>
      <c r="H97" s="52">
        <v>0</v>
      </c>
      <c r="I97" s="52">
        <v>0</v>
      </c>
      <c r="J97" s="52">
        <v>0</v>
      </c>
      <c r="K97" s="52">
        <v>0</v>
      </c>
    </row>
    <row r="98" spans="1:11" ht="25.5" customHeight="1" x14ac:dyDescent="0.2">
      <c r="A98" s="212" t="s">
        <v>436</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386</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387</v>
      </c>
      <c r="B104" s="214"/>
      <c r="C104" s="214"/>
      <c r="D104" s="214"/>
      <c r="E104" s="214"/>
      <c r="F104" s="214"/>
      <c r="G104" s="11">
        <v>93</v>
      </c>
      <c r="H104" s="52">
        <v>0</v>
      </c>
      <c r="I104" s="52">
        <v>0</v>
      </c>
      <c r="J104" s="52">
        <v>0</v>
      </c>
      <c r="K104" s="52">
        <v>0</v>
      </c>
    </row>
    <row r="105" spans="1:11" ht="26.25" customHeight="1" x14ac:dyDescent="0.2">
      <c r="A105" s="214" t="s">
        <v>388</v>
      </c>
      <c r="B105" s="214"/>
      <c r="C105" s="214"/>
      <c r="D105" s="214"/>
      <c r="E105" s="214"/>
      <c r="F105" s="214"/>
      <c r="G105" s="11">
        <v>94</v>
      </c>
      <c r="H105" s="52">
        <v>0</v>
      </c>
      <c r="I105" s="52">
        <v>0</v>
      </c>
      <c r="J105" s="52">
        <v>0</v>
      </c>
      <c r="K105" s="52">
        <v>0</v>
      </c>
    </row>
    <row r="106" spans="1:11" x14ac:dyDescent="0.2">
      <c r="A106" s="214" t="s">
        <v>389</v>
      </c>
      <c r="B106" s="214"/>
      <c r="C106" s="214"/>
      <c r="D106" s="214"/>
      <c r="E106" s="214"/>
      <c r="F106" s="214"/>
      <c r="G106" s="11">
        <v>95</v>
      </c>
      <c r="H106" s="52">
        <v>0</v>
      </c>
      <c r="I106" s="52">
        <v>0</v>
      </c>
      <c r="J106" s="52">
        <v>0</v>
      </c>
      <c r="K106" s="52">
        <v>0</v>
      </c>
    </row>
    <row r="107" spans="1:11" ht="24.75" customHeight="1" x14ac:dyDescent="0.2">
      <c r="A107" s="214" t="s">
        <v>390</v>
      </c>
      <c r="B107" s="214"/>
      <c r="C107" s="214"/>
      <c r="D107" s="214"/>
      <c r="E107" s="214"/>
      <c r="F107" s="214"/>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1">J91+J98-J107-J97</f>
        <v>1373787</v>
      </c>
      <c r="K108" s="69">
        <f t="shared" si="11"/>
        <v>1373787</v>
      </c>
    </row>
    <row r="109" spans="1:11" ht="12.75" customHeight="1" x14ac:dyDescent="0.2">
      <c r="A109" s="192" t="s">
        <v>391</v>
      </c>
      <c r="B109" s="192"/>
      <c r="C109" s="192"/>
      <c r="D109" s="192"/>
      <c r="E109" s="192"/>
      <c r="F109" s="192"/>
      <c r="G109" s="12">
        <v>98</v>
      </c>
      <c r="H109" s="51">
        <f>H89+H108</f>
        <v>461445</v>
      </c>
      <c r="I109" s="51">
        <f>I89+I108</f>
        <v>-917348</v>
      </c>
      <c r="J109" s="51">
        <f t="shared" ref="J109:K109" si="12">J89+J108</f>
        <v>4129815</v>
      </c>
      <c r="K109" s="51">
        <f t="shared" si="12"/>
        <v>1713410</v>
      </c>
    </row>
    <row r="110" spans="1:11" x14ac:dyDescent="0.2">
      <c r="A110" s="215" t="s">
        <v>164</v>
      </c>
      <c r="B110" s="215"/>
      <c r="C110" s="215"/>
      <c r="D110" s="215"/>
      <c r="E110" s="215"/>
      <c r="F110" s="215"/>
      <c r="G110" s="216"/>
      <c r="H110" s="216"/>
      <c r="I110" s="216"/>
      <c r="J110" s="217"/>
      <c r="K110" s="217"/>
    </row>
    <row r="111" spans="1:11" ht="12.75" customHeight="1" x14ac:dyDescent="0.2">
      <c r="A111" s="210" t="s">
        <v>392</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oddHeader>&amp;L&amp;"Segoe UI Light"&amp;9&amp;K000000 Classification: Span_Confidential&amp;1#_x000D_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9" zoomScale="85" zoomScaleNormal="100" zoomScaleSheetLayoutView="85" workbookViewId="0">
      <selection activeCell="N14" sqref="N14"/>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463</v>
      </c>
      <c r="B2" s="200"/>
      <c r="C2" s="200"/>
      <c r="D2" s="200"/>
      <c r="E2" s="200"/>
      <c r="F2" s="200"/>
      <c r="G2" s="200"/>
      <c r="H2" s="200"/>
      <c r="I2" s="200"/>
    </row>
    <row r="3" spans="1:9" x14ac:dyDescent="0.2">
      <c r="A3" s="250" t="s">
        <v>446</v>
      </c>
      <c r="B3" s="251"/>
      <c r="C3" s="251"/>
      <c r="D3" s="251"/>
      <c r="E3" s="251"/>
      <c r="F3" s="251"/>
      <c r="G3" s="251"/>
      <c r="H3" s="251"/>
      <c r="I3" s="251"/>
    </row>
    <row r="4" spans="1:9" x14ac:dyDescent="0.2">
      <c r="A4" s="249" t="s">
        <v>460</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665272</v>
      </c>
      <c r="I8" s="64">
        <v>3115960.57</v>
      </c>
    </row>
    <row r="9" spans="1:9" ht="12.75" customHeight="1" x14ac:dyDescent="0.2">
      <c r="A9" s="245" t="s">
        <v>171</v>
      </c>
      <c r="B9" s="245"/>
      <c r="C9" s="245"/>
      <c r="D9" s="245"/>
      <c r="E9" s="245"/>
      <c r="F9" s="245"/>
      <c r="G9" s="65">
        <v>2</v>
      </c>
      <c r="H9" s="66">
        <f>H10+H11+H12+H13+H14+H15+H16+H17</f>
        <v>2394312</v>
      </c>
      <c r="I9" s="66">
        <f>I10+I11+I12+I13+I14+I15+I16+I17</f>
        <v>1824227</v>
      </c>
    </row>
    <row r="10" spans="1:9" ht="12.75" customHeight="1" x14ac:dyDescent="0.2">
      <c r="A10" s="224" t="s">
        <v>172</v>
      </c>
      <c r="B10" s="224"/>
      <c r="C10" s="224"/>
      <c r="D10" s="224"/>
      <c r="E10" s="224"/>
      <c r="F10" s="224"/>
      <c r="G10" s="63">
        <v>3</v>
      </c>
      <c r="H10" s="64">
        <v>2303165</v>
      </c>
      <c r="I10" s="64">
        <v>2782496</v>
      </c>
    </row>
    <row r="11" spans="1:9" ht="22.15" customHeight="1" x14ac:dyDescent="0.2">
      <c r="A11" s="224" t="s">
        <v>173</v>
      </c>
      <c r="B11" s="224"/>
      <c r="C11" s="224"/>
      <c r="D11" s="224"/>
      <c r="E11" s="224"/>
      <c r="F11" s="224"/>
      <c r="G11" s="63">
        <v>4</v>
      </c>
      <c r="H11" s="64">
        <v>-21619</v>
      </c>
      <c r="I11" s="64">
        <v>-25937</v>
      </c>
    </row>
    <row r="12" spans="1:9" ht="23.45" customHeight="1" x14ac:dyDescent="0.2">
      <c r="A12" s="224" t="s">
        <v>174</v>
      </c>
      <c r="B12" s="224"/>
      <c r="C12" s="224"/>
      <c r="D12" s="224"/>
      <c r="E12" s="224"/>
      <c r="F12" s="224"/>
      <c r="G12" s="63">
        <v>5</v>
      </c>
      <c r="H12" s="64">
        <v>142909</v>
      </c>
      <c r="I12" s="64">
        <v>58426</v>
      </c>
    </row>
    <row r="13" spans="1:9" ht="12.75" customHeight="1" x14ac:dyDescent="0.2">
      <c r="A13" s="224" t="s">
        <v>175</v>
      </c>
      <c r="B13" s="224"/>
      <c r="C13" s="224"/>
      <c r="D13" s="224"/>
      <c r="E13" s="224"/>
      <c r="F13" s="224"/>
      <c r="G13" s="63">
        <v>6</v>
      </c>
      <c r="H13" s="64">
        <v>-31768</v>
      </c>
      <c r="I13" s="64">
        <v>-1762502</v>
      </c>
    </row>
    <row r="14" spans="1:9" ht="12.75" customHeight="1" x14ac:dyDescent="0.2">
      <c r="A14" s="224" t="s">
        <v>176</v>
      </c>
      <c r="B14" s="224"/>
      <c r="C14" s="224"/>
      <c r="D14" s="224"/>
      <c r="E14" s="224"/>
      <c r="F14" s="224"/>
      <c r="G14" s="63">
        <v>7</v>
      </c>
      <c r="H14" s="64">
        <v>119030</v>
      </c>
      <c r="I14" s="64">
        <v>347801</v>
      </c>
    </row>
    <row r="15" spans="1:9" ht="12.75" customHeight="1" x14ac:dyDescent="0.2">
      <c r="A15" s="224" t="s">
        <v>177</v>
      </c>
      <c r="B15" s="224"/>
      <c r="C15" s="224"/>
      <c r="D15" s="224"/>
      <c r="E15" s="224"/>
      <c r="F15" s="224"/>
      <c r="G15" s="63">
        <v>8</v>
      </c>
      <c r="H15" s="64">
        <v>0</v>
      </c>
      <c r="I15" s="64">
        <v>0</v>
      </c>
    </row>
    <row r="16" spans="1:9" ht="12.75" customHeight="1" x14ac:dyDescent="0.2">
      <c r="A16" s="224" t="s">
        <v>178</v>
      </c>
      <c r="B16" s="224"/>
      <c r="C16" s="224"/>
      <c r="D16" s="224"/>
      <c r="E16" s="224"/>
      <c r="F16" s="224"/>
      <c r="G16" s="63">
        <v>9</v>
      </c>
      <c r="H16" s="64">
        <v>0</v>
      </c>
      <c r="I16" s="64">
        <v>0</v>
      </c>
    </row>
    <row r="17" spans="1:9" ht="25.15" customHeight="1" x14ac:dyDescent="0.2">
      <c r="A17" s="224" t="s">
        <v>179</v>
      </c>
      <c r="B17" s="224"/>
      <c r="C17" s="224"/>
      <c r="D17" s="224"/>
      <c r="E17" s="224"/>
      <c r="F17" s="224"/>
      <c r="G17" s="63">
        <v>10</v>
      </c>
      <c r="H17" s="64">
        <v>-117405</v>
      </c>
      <c r="I17" s="64">
        <v>423943</v>
      </c>
    </row>
    <row r="18" spans="1:9" ht="28.15" customHeight="1" x14ac:dyDescent="0.2">
      <c r="A18" s="241" t="s">
        <v>306</v>
      </c>
      <c r="B18" s="241"/>
      <c r="C18" s="241"/>
      <c r="D18" s="241"/>
      <c r="E18" s="241"/>
      <c r="F18" s="241"/>
      <c r="G18" s="65">
        <v>11</v>
      </c>
      <c r="H18" s="66">
        <f>H8+H9</f>
        <v>3059584</v>
      </c>
      <c r="I18" s="66">
        <f>I8+I9</f>
        <v>4940187.57</v>
      </c>
    </row>
    <row r="19" spans="1:9" ht="12.75" customHeight="1" x14ac:dyDescent="0.2">
      <c r="A19" s="245" t="s">
        <v>180</v>
      </c>
      <c r="B19" s="245"/>
      <c r="C19" s="245"/>
      <c r="D19" s="245"/>
      <c r="E19" s="245"/>
      <c r="F19" s="245"/>
      <c r="G19" s="65">
        <v>12</v>
      </c>
      <c r="H19" s="66">
        <f>H20+H21+H22+H23</f>
        <v>1539496</v>
      </c>
      <c r="I19" s="66">
        <f>I20+I21+I22+I23</f>
        <v>-1023385.5699999998</v>
      </c>
    </row>
    <row r="20" spans="1:9" ht="12.75" customHeight="1" x14ac:dyDescent="0.2">
      <c r="A20" s="224" t="s">
        <v>181</v>
      </c>
      <c r="B20" s="224"/>
      <c r="C20" s="224"/>
      <c r="D20" s="224"/>
      <c r="E20" s="224"/>
      <c r="F20" s="224"/>
      <c r="G20" s="63">
        <v>13</v>
      </c>
      <c r="H20" s="64">
        <v>4971054</v>
      </c>
      <c r="I20" s="64">
        <v>1939816.4300000002</v>
      </c>
    </row>
    <row r="21" spans="1:9" ht="12.75" customHeight="1" x14ac:dyDescent="0.2">
      <c r="A21" s="224" t="s">
        <v>182</v>
      </c>
      <c r="B21" s="224"/>
      <c r="C21" s="224"/>
      <c r="D21" s="224"/>
      <c r="E21" s="224"/>
      <c r="F21" s="224"/>
      <c r="G21" s="63">
        <v>14</v>
      </c>
      <c r="H21" s="64">
        <v>-3287735</v>
      </c>
      <c r="I21" s="64">
        <v>-1043748</v>
      </c>
    </row>
    <row r="22" spans="1:9" ht="12.75" customHeight="1" x14ac:dyDescent="0.2">
      <c r="A22" s="224" t="s">
        <v>183</v>
      </c>
      <c r="B22" s="224"/>
      <c r="C22" s="224"/>
      <c r="D22" s="224"/>
      <c r="E22" s="224"/>
      <c r="F22" s="224"/>
      <c r="G22" s="63">
        <v>15</v>
      </c>
      <c r="H22" s="64">
        <v>226211</v>
      </c>
      <c r="I22" s="64">
        <v>-15296</v>
      </c>
    </row>
    <row r="23" spans="1:9" ht="12.75" customHeight="1" x14ac:dyDescent="0.2">
      <c r="A23" s="224" t="s">
        <v>184</v>
      </c>
      <c r="B23" s="224"/>
      <c r="C23" s="224"/>
      <c r="D23" s="224"/>
      <c r="E23" s="224"/>
      <c r="F23" s="224"/>
      <c r="G23" s="63">
        <v>16</v>
      </c>
      <c r="H23" s="64">
        <v>-370034</v>
      </c>
      <c r="I23" s="64">
        <v>-1904158</v>
      </c>
    </row>
    <row r="24" spans="1:9" ht="12.75" customHeight="1" x14ac:dyDescent="0.2">
      <c r="A24" s="241" t="s">
        <v>185</v>
      </c>
      <c r="B24" s="241"/>
      <c r="C24" s="241"/>
      <c r="D24" s="241"/>
      <c r="E24" s="241"/>
      <c r="F24" s="241"/>
      <c r="G24" s="65">
        <v>17</v>
      </c>
      <c r="H24" s="66">
        <f>H18+H19</f>
        <v>4599080</v>
      </c>
      <c r="I24" s="66">
        <f>I18+I19</f>
        <v>3916802.0000000005</v>
      </c>
    </row>
    <row r="25" spans="1:9" ht="12.75" customHeight="1" x14ac:dyDescent="0.2">
      <c r="A25" s="190" t="s">
        <v>186</v>
      </c>
      <c r="B25" s="190"/>
      <c r="C25" s="190"/>
      <c r="D25" s="190"/>
      <c r="E25" s="190"/>
      <c r="F25" s="190"/>
      <c r="G25" s="63">
        <v>18</v>
      </c>
      <c r="H25" s="64">
        <v>-160382</v>
      </c>
      <c r="I25" s="64">
        <v>-331347</v>
      </c>
    </row>
    <row r="26" spans="1:9" ht="12.75" customHeight="1" x14ac:dyDescent="0.2">
      <c r="A26" s="190" t="s">
        <v>187</v>
      </c>
      <c r="B26" s="190"/>
      <c r="C26" s="190"/>
      <c r="D26" s="190"/>
      <c r="E26" s="190"/>
      <c r="F26" s="190"/>
      <c r="G26" s="63">
        <v>19</v>
      </c>
      <c r="H26" s="64">
        <v>-114355</v>
      </c>
      <c r="I26" s="64">
        <v>-265592</v>
      </c>
    </row>
    <row r="27" spans="1:9" ht="25.9" customHeight="1" x14ac:dyDescent="0.2">
      <c r="A27" s="242" t="s">
        <v>188</v>
      </c>
      <c r="B27" s="242"/>
      <c r="C27" s="242"/>
      <c r="D27" s="242"/>
      <c r="E27" s="242"/>
      <c r="F27" s="242"/>
      <c r="G27" s="65">
        <v>20</v>
      </c>
      <c r="H27" s="66">
        <f>H24+H25+H26</f>
        <v>4324343</v>
      </c>
      <c r="I27" s="66">
        <f>I24+I25+I26</f>
        <v>3319863.0000000005</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23309</v>
      </c>
      <c r="I29" s="67">
        <v>33968</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31768</v>
      </c>
      <c r="I31" s="67">
        <v>112502</v>
      </c>
    </row>
    <row r="32" spans="1:9" ht="12.75" customHeight="1" x14ac:dyDescent="0.2">
      <c r="A32" s="190" t="s">
        <v>193</v>
      </c>
      <c r="B32" s="190"/>
      <c r="C32" s="190"/>
      <c r="D32" s="190"/>
      <c r="E32" s="190"/>
      <c r="F32" s="190"/>
      <c r="G32" s="63">
        <v>24</v>
      </c>
      <c r="H32" s="67">
        <v>0</v>
      </c>
      <c r="I32" s="67">
        <v>1650000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1272054</v>
      </c>
    </row>
    <row r="35" spans="1:9" ht="26.45" customHeight="1" x14ac:dyDescent="0.2">
      <c r="A35" s="241" t="s">
        <v>196</v>
      </c>
      <c r="B35" s="241"/>
      <c r="C35" s="241"/>
      <c r="D35" s="241"/>
      <c r="E35" s="241"/>
      <c r="F35" s="241"/>
      <c r="G35" s="65">
        <v>27</v>
      </c>
      <c r="H35" s="68">
        <f>H29+H30+H31+H32+H33+H34</f>
        <v>55077</v>
      </c>
      <c r="I35" s="68">
        <f>I29+I30+I31+I32+I33+I34</f>
        <v>3068524</v>
      </c>
    </row>
    <row r="36" spans="1:9" ht="22.9" customHeight="1" x14ac:dyDescent="0.2">
      <c r="A36" s="190" t="s">
        <v>197</v>
      </c>
      <c r="B36" s="190"/>
      <c r="C36" s="190"/>
      <c r="D36" s="190"/>
      <c r="E36" s="190"/>
      <c r="F36" s="190"/>
      <c r="G36" s="63">
        <v>28</v>
      </c>
      <c r="H36" s="67">
        <v>-2426174</v>
      </c>
      <c r="I36" s="67">
        <v>-1136487</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-7991546</v>
      </c>
      <c r="I39" s="67">
        <v>-2461799</v>
      </c>
    </row>
    <row r="40" spans="1:9" ht="12.75" customHeight="1" x14ac:dyDescent="0.2">
      <c r="A40" s="190" t="s">
        <v>201</v>
      </c>
      <c r="B40" s="190"/>
      <c r="C40" s="190"/>
      <c r="D40" s="190"/>
      <c r="E40" s="190"/>
      <c r="F40" s="190"/>
      <c r="G40" s="63">
        <v>32</v>
      </c>
      <c r="H40" s="67">
        <v>-132723</v>
      </c>
      <c r="I40" s="67">
        <v>0</v>
      </c>
    </row>
    <row r="41" spans="1:9" ht="24" customHeight="1" x14ac:dyDescent="0.2">
      <c r="A41" s="241" t="s">
        <v>202</v>
      </c>
      <c r="B41" s="241"/>
      <c r="C41" s="241"/>
      <c r="D41" s="241"/>
      <c r="E41" s="241"/>
      <c r="F41" s="241"/>
      <c r="G41" s="65">
        <v>33</v>
      </c>
      <c r="H41" s="68">
        <f>H36+H37+H38+H39+H40</f>
        <v>-10550443</v>
      </c>
      <c r="I41" s="68">
        <f>I36+I37+I38+I39+I40</f>
        <v>-3598286</v>
      </c>
    </row>
    <row r="42" spans="1:9" ht="29.45" customHeight="1" x14ac:dyDescent="0.2">
      <c r="A42" s="242" t="s">
        <v>203</v>
      </c>
      <c r="B42" s="242"/>
      <c r="C42" s="242"/>
      <c r="D42" s="242"/>
      <c r="E42" s="242"/>
      <c r="F42" s="242"/>
      <c r="G42" s="65">
        <v>34</v>
      </c>
      <c r="H42" s="68">
        <f>H35+H41</f>
        <v>-10495366</v>
      </c>
      <c r="I42" s="68">
        <f>I35+I41</f>
        <v>-529762</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2550000</v>
      </c>
      <c r="I46" s="67">
        <v>13449000</v>
      </c>
    </row>
    <row r="47" spans="1:9" ht="12.75" customHeight="1" x14ac:dyDescent="0.2">
      <c r="A47" s="190" t="s">
        <v>208</v>
      </c>
      <c r="B47" s="190"/>
      <c r="C47" s="190"/>
      <c r="D47" s="190"/>
      <c r="E47" s="190"/>
      <c r="F47" s="190"/>
      <c r="G47" s="63">
        <v>38</v>
      </c>
      <c r="H47" s="67">
        <v>105232</v>
      </c>
      <c r="I47" s="67">
        <v>155317</v>
      </c>
    </row>
    <row r="48" spans="1:9" ht="22.15" customHeight="1" x14ac:dyDescent="0.2">
      <c r="A48" s="241" t="s">
        <v>209</v>
      </c>
      <c r="B48" s="241"/>
      <c r="C48" s="241"/>
      <c r="D48" s="241"/>
      <c r="E48" s="241"/>
      <c r="F48" s="241"/>
      <c r="G48" s="65">
        <v>39</v>
      </c>
      <c r="H48" s="68">
        <f>H44+H45+H46+H47</f>
        <v>2655232</v>
      </c>
      <c r="I48" s="68">
        <f>I44+I45+I46+I47</f>
        <v>13604317</v>
      </c>
    </row>
    <row r="49" spans="1:9" ht="24.6" customHeight="1" x14ac:dyDescent="0.2">
      <c r="A49" s="190" t="s">
        <v>305</v>
      </c>
      <c r="B49" s="190"/>
      <c r="C49" s="190"/>
      <c r="D49" s="190"/>
      <c r="E49" s="190"/>
      <c r="F49" s="190"/>
      <c r="G49" s="63">
        <v>40</v>
      </c>
      <c r="H49" s="67">
        <v>-1385560</v>
      </c>
      <c r="I49" s="67">
        <v>-10157004</v>
      </c>
    </row>
    <row r="50" spans="1:9" ht="12.75" customHeight="1" x14ac:dyDescent="0.2">
      <c r="A50" s="190" t="s">
        <v>210</v>
      </c>
      <c r="B50" s="190"/>
      <c r="C50" s="190"/>
      <c r="D50" s="190"/>
      <c r="E50" s="190"/>
      <c r="F50" s="190"/>
      <c r="G50" s="63">
        <v>41</v>
      </c>
      <c r="H50" s="67">
        <v>-2584250</v>
      </c>
      <c r="I50" s="67">
        <v>-585567</v>
      </c>
    </row>
    <row r="51" spans="1:9" ht="12.75" customHeight="1" x14ac:dyDescent="0.2">
      <c r="A51" s="190" t="s">
        <v>211</v>
      </c>
      <c r="B51" s="190"/>
      <c r="C51" s="190"/>
      <c r="D51" s="190"/>
      <c r="E51" s="190"/>
      <c r="F51" s="190"/>
      <c r="G51" s="63">
        <v>42</v>
      </c>
      <c r="H51" s="67">
        <v>-885</v>
      </c>
      <c r="I51" s="67">
        <v>0</v>
      </c>
    </row>
    <row r="52" spans="1:9" ht="22.9" customHeight="1" x14ac:dyDescent="0.2">
      <c r="A52" s="190" t="s">
        <v>212</v>
      </c>
      <c r="B52" s="190"/>
      <c r="C52" s="190"/>
      <c r="D52" s="190"/>
      <c r="E52" s="190"/>
      <c r="F52" s="190"/>
      <c r="G52" s="63">
        <v>43</v>
      </c>
      <c r="H52" s="67">
        <v>-809694</v>
      </c>
      <c r="I52" s="67">
        <v>-300779</v>
      </c>
    </row>
    <row r="53" spans="1:9" ht="12.75" customHeight="1" x14ac:dyDescent="0.2">
      <c r="A53" s="190" t="s">
        <v>213</v>
      </c>
      <c r="B53" s="190"/>
      <c r="C53" s="190"/>
      <c r="D53" s="190"/>
      <c r="E53" s="190"/>
      <c r="F53" s="190"/>
      <c r="G53" s="63">
        <v>44</v>
      </c>
      <c r="H53" s="67">
        <v>-1083817</v>
      </c>
      <c r="I53" s="67">
        <v>-1189344</v>
      </c>
    </row>
    <row r="54" spans="1:9" ht="30.6" customHeight="1" x14ac:dyDescent="0.2">
      <c r="A54" s="241" t="s">
        <v>214</v>
      </c>
      <c r="B54" s="241"/>
      <c r="C54" s="241"/>
      <c r="D54" s="241"/>
      <c r="E54" s="241"/>
      <c r="F54" s="241"/>
      <c r="G54" s="65">
        <v>45</v>
      </c>
      <c r="H54" s="68">
        <f>H49+H50+H51+H52+H53</f>
        <v>-5864206</v>
      </c>
      <c r="I54" s="68">
        <f>I49+I50+I51+I52+I53</f>
        <v>-12232694</v>
      </c>
    </row>
    <row r="55" spans="1:9" ht="29.45" customHeight="1" x14ac:dyDescent="0.2">
      <c r="A55" s="242" t="s">
        <v>215</v>
      </c>
      <c r="B55" s="242"/>
      <c r="C55" s="242"/>
      <c r="D55" s="242"/>
      <c r="E55" s="242"/>
      <c r="F55" s="242"/>
      <c r="G55" s="65">
        <v>46</v>
      </c>
      <c r="H55" s="68">
        <f>H48+H54</f>
        <v>-3208974</v>
      </c>
      <c r="I55" s="68">
        <f>I48+I54</f>
        <v>1371623</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-9379997</v>
      </c>
      <c r="I57" s="68">
        <f>I27+I42+I55+I56</f>
        <v>4161724.0000000005</v>
      </c>
    </row>
    <row r="58" spans="1:9" x14ac:dyDescent="0.2">
      <c r="A58" s="244" t="s">
        <v>218</v>
      </c>
      <c r="B58" s="244"/>
      <c r="C58" s="244"/>
      <c r="D58" s="244"/>
      <c r="E58" s="244"/>
      <c r="F58" s="244"/>
      <c r="G58" s="63">
        <v>49</v>
      </c>
      <c r="H58" s="67">
        <v>14212306</v>
      </c>
      <c r="I58" s="67">
        <v>4832308</v>
      </c>
    </row>
    <row r="59" spans="1:9" ht="31.15" customHeight="1" x14ac:dyDescent="0.2">
      <c r="A59" s="242" t="s">
        <v>219</v>
      </c>
      <c r="B59" s="242"/>
      <c r="C59" s="242"/>
      <c r="D59" s="242"/>
      <c r="E59" s="242"/>
      <c r="F59" s="242"/>
      <c r="G59" s="65">
        <v>50</v>
      </c>
      <c r="H59" s="68">
        <f>H57+H58</f>
        <v>4832309</v>
      </c>
      <c r="I59" s="68">
        <f>I57+I58</f>
        <v>8994032</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oddHeader>&amp;L&amp;"Segoe UI Light"&amp;9&amp;K000000 Classification: Span_Confidential&amp;1#_x000D_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462</v>
      </c>
      <c r="B2" s="200"/>
      <c r="C2" s="200"/>
      <c r="D2" s="200"/>
      <c r="E2" s="200"/>
      <c r="F2" s="200"/>
      <c r="G2" s="200"/>
      <c r="H2" s="200"/>
      <c r="I2" s="200"/>
    </row>
    <row r="3" spans="1:9" x14ac:dyDescent="0.2">
      <c r="A3" s="256" t="s">
        <v>446</v>
      </c>
      <c r="B3" s="257"/>
      <c r="C3" s="257"/>
      <c r="D3" s="257"/>
      <c r="E3" s="257"/>
      <c r="F3" s="257"/>
      <c r="G3" s="257"/>
      <c r="H3" s="257"/>
      <c r="I3" s="257"/>
    </row>
    <row r="4" spans="1:9" x14ac:dyDescent="0.2">
      <c r="A4" s="249" t="s">
        <v>460</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393</v>
      </c>
      <c r="B12" s="254"/>
      <c r="C12" s="254"/>
      <c r="D12" s="254"/>
      <c r="E12" s="254"/>
      <c r="F12" s="254"/>
      <c r="G12" s="17">
        <v>5</v>
      </c>
      <c r="H12" s="24">
        <v>0</v>
      </c>
      <c r="I12" s="24">
        <v>0</v>
      </c>
    </row>
    <row r="13" spans="1:9" x14ac:dyDescent="0.2">
      <c r="A13" s="255" t="s">
        <v>394</v>
      </c>
      <c r="B13" s="255"/>
      <c r="C13" s="255"/>
      <c r="D13" s="255"/>
      <c r="E13" s="255"/>
      <c r="F13" s="255"/>
      <c r="G13" s="53">
        <v>6</v>
      </c>
      <c r="H13" s="56">
        <f>SUM(H8:H12)</f>
        <v>0</v>
      </c>
      <c r="I13" s="56">
        <f>SUM(I8:I12)</f>
        <v>0</v>
      </c>
    </row>
    <row r="14" spans="1:9" ht="12.75" customHeight="1" x14ac:dyDescent="0.2">
      <c r="A14" s="254" t="s">
        <v>395</v>
      </c>
      <c r="B14" s="254"/>
      <c r="C14" s="254"/>
      <c r="D14" s="254"/>
      <c r="E14" s="254"/>
      <c r="F14" s="254"/>
      <c r="G14" s="17">
        <v>7</v>
      </c>
      <c r="H14" s="24">
        <v>0</v>
      </c>
      <c r="I14" s="24">
        <v>0</v>
      </c>
    </row>
    <row r="15" spans="1:9" ht="12.75" customHeight="1" x14ac:dyDescent="0.2">
      <c r="A15" s="254" t="s">
        <v>396</v>
      </c>
      <c r="B15" s="254"/>
      <c r="C15" s="254"/>
      <c r="D15" s="254"/>
      <c r="E15" s="254"/>
      <c r="F15" s="254"/>
      <c r="G15" s="17">
        <v>8</v>
      </c>
      <c r="H15" s="24">
        <v>0</v>
      </c>
      <c r="I15" s="24">
        <v>0</v>
      </c>
    </row>
    <row r="16" spans="1:9" ht="12.75" customHeight="1" x14ac:dyDescent="0.2">
      <c r="A16" s="254" t="s">
        <v>397</v>
      </c>
      <c r="B16" s="254"/>
      <c r="C16" s="254"/>
      <c r="D16" s="254"/>
      <c r="E16" s="254"/>
      <c r="F16" s="254"/>
      <c r="G16" s="17">
        <v>9</v>
      </c>
      <c r="H16" s="24">
        <v>0</v>
      </c>
      <c r="I16" s="24">
        <v>0</v>
      </c>
    </row>
    <row r="17" spans="1:9" ht="12.75" customHeight="1" x14ac:dyDescent="0.2">
      <c r="A17" s="254" t="s">
        <v>398</v>
      </c>
      <c r="B17" s="254"/>
      <c r="C17" s="254"/>
      <c r="D17" s="254"/>
      <c r="E17" s="254"/>
      <c r="F17" s="254"/>
      <c r="G17" s="17">
        <v>10</v>
      </c>
      <c r="H17" s="24">
        <v>0</v>
      </c>
      <c r="I17" s="24">
        <v>0</v>
      </c>
    </row>
    <row r="18" spans="1:9" ht="12.75" customHeight="1" x14ac:dyDescent="0.2">
      <c r="A18" s="254" t="s">
        <v>399</v>
      </c>
      <c r="B18" s="254"/>
      <c r="C18" s="254"/>
      <c r="D18" s="254"/>
      <c r="E18" s="254"/>
      <c r="F18" s="254"/>
      <c r="G18" s="17">
        <v>11</v>
      </c>
      <c r="H18" s="24">
        <v>0</v>
      </c>
      <c r="I18" s="24">
        <v>0</v>
      </c>
    </row>
    <row r="19" spans="1:9" ht="12.75" customHeight="1" x14ac:dyDescent="0.2">
      <c r="A19" s="254" t="s">
        <v>400</v>
      </c>
      <c r="B19" s="254"/>
      <c r="C19" s="254"/>
      <c r="D19" s="254"/>
      <c r="E19" s="254"/>
      <c r="F19" s="254"/>
      <c r="G19" s="17">
        <v>12</v>
      </c>
      <c r="H19" s="24">
        <v>0</v>
      </c>
      <c r="I19" s="24">
        <v>0</v>
      </c>
    </row>
    <row r="20" spans="1:9" ht="26.25" customHeight="1" x14ac:dyDescent="0.2">
      <c r="A20" s="255" t="s">
        <v>401</v>
      </c>
      <c r="B20" s="255"/>
      <c r="C20" s="255"/>
      <c r="D20" s="255"/>
      <c r="E20" s="255"/>
      <c r="F20" s="255"/>
      <c r="G20" s="53">
        <v>13</v>
      </c>
      <c r="H20" s="56">
        <f>SUM(H14:H19)</f>
        <v>0</v>
      </c>
      <c r="I20" s="56">
        <f>SUM(I14:I19)</f>
        <v>0</v>
      </c>
    </row>
    <row r="21" spans="1:9" ht="27.6" customHeight="1" x14ac:dyDescent="0.2">
      <c r="A21" s="266" t="s">
        <v>402</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403</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404</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405</v>
      </c>
      <c r="B35" s="260"/>
      <c r="C35" s="260"/>
      <c r="D35" s="260"/>
      <c r="E35" s="260"/>
      <c r="F35" s="260"/>
      <c r="G35" s="53">
        <v>27</v>
      </c>
      <c r="H35" s="57">
        <f>SUM(H30:H34)</f>
        <v>0</v>
      </c>
      <c r="I35" s="57">
        <f>SUM(I30:I34)</f>
        <v>0</v>
      </c>
    </row>
    <row r="36" spans="1:9" ht="28.15" customHeight="1" x14ac:dyDescent="0.2">
      <c r="A36" s="266" t="s">
        <v>406</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407</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408</v>
      </c>
      <c r="B48" s="260"/>
      <c r="C48" s="260"/>
      <c r="D48" s="260"/>
      <c r="E48" s="260"/>
      <c r="F48" s="260"/>
      <c r="G48" s="53">
        <v>39</v>
      </c>
      <c r="H48" s="57">
        <f>H47+H46+H45+H44+H43</f>
        <v>0</v>
      </c>
      <c r="I48" s="57">
        <f>I47+I46+I45+I44+I43</f>
        <v>0</v>
      </c>
    </row>
    <row r="49" spans="1:9" ht="25.9" customHeight="1" x14ac:dyDescent="0.2">
      <c r="A49" s="261" t="s">
        <v>443</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409</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410</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oddHeader>&amp;L&amp;"Segoe UI Light"&amp;9&amp;K000000 Classification: Span_Confidential&amp;1#_x000D_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3" zoomScale="80" zoomScaleNormal="100" zoomScaleSheetLayoutView="80" workbookViewId="0">
      <selection activeCell="V11" sqref="V1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45292</v>
      </c>
      <c r="F2" s="4" t="s">
        <v>0</v>
      </c>
      <c r="G2" s="9">
        <v>45657</v>
      </c>
      <c r="H2" s="27"/>
      <c r="I2" s="27"/>
      <c r="J2" s="27"/>
      <c r="K2" s="26"/>
      <c r="X2" s="28" t="s">
        <v>446</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2601367</v>
      </c>
      <c r="I7" s="33">
        <v>10912206</v>
      </c>
      <c r="J7" s="33">
        <v>1168910</v>
      </c>
      <c r="K7" s="33">
        <v>103683</v>
      </c>
      <c r="L7" s="33">
        <v>103683</v>
      </c>
      <c r="M7" s="33">
        <v>0</v>
      </c>
      <c r="N7" s="33">
        <v>0</v>
      </c>
      <c r="O7" s="33">
        <v>1997109</v>
      </c>
      <c r="P7" s="33">
        <v>0</v>
      </c>
      <c r="Q7" s="33">
        <v>0</v>
      </c>
      <c r="R7" s="33">
        <v>0</v>
      </c>
      <c r="S7" s="33">
        <v>0</v>
      </c>
      <c r="T7" s="33">
        <v>0</v>
      </c>
      <c r="U7" s="33">
        <v>7098471</v>
      </c>
      <c r="V7" s="33">
        <v>5569288</v>
      </c>
      <c r="W7" s="34">
        <f>H7+I7+J7+K7-L7+M7+N7+O7+P7+Q7+R7+U7+V7+S7+T7</f>
        <v>29347351</v>
      </c>
      <c r="X7" s="33">
        <v>0</v>
      </c>
      <c r="Y7" s="34">
        <f>W7+X7</f>
        <v>29347351</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2601367</v>
      </c>
      <c r="I10" s="34">
        <f t="shared" ref="I10:Y10" si="2">I7+I8+I9</f>
        <v>10912206</v>
      </c>
      <c r="J10" s="34">
        <f t="shared" si="2"/>
        <v>1168910</v>
      </c>
      <c r="K10" s="34">
        <f>K7+K8+K9</f>
        <v>103683</v>
      </c>
      <c r="L10" s="34">
        <f t="shared" si="2"/>
        <v>103683</v>
      </c>
      <c r="M10" s="34">
        <f t="shared" si="2"/>
        <v>0</v>
      </c>
      <c r="N10" s="34">
        <f t="shared" si="2"/>
        <v>0</v>
      </c>
      <c r="O10" s="34">
        <f t="shared" si="2"/>
        <v>1997109</v>
      </c>
      <c r="P10" s="34">
        <f t="shared" si="2"/>
        <v>0</v>
      </c>
      <c r="Q10" s="34">
        <f t="shared" si="2"/>
        <v>0</v>
      </c>
      <c r="R10" s="34">
        <f t="shared" si="2"/>
        <v>0</v>
      </c>
      <c r="S10" s="34">
        <f t="shared" si="2"/>
        <v>0</v>
      </c>
      <c r="T10" s="34">
        <f t="shared" si="2"/>
        <v>0</v>
      </c>
      <c r="U10" s="34">
        <f t="shared" si="2"/>
        <v>7098471</v>
      </c>
      <c r="V10" s="34">
        <f t="shared" si="2"/>
        <v>5569288</v>
      </c>
      <c r="W10" s="34">
        <f t="shared" si="2"/>
        <v>29347351</v>
      </c>
      <c r="X10" s="34">
        <f t="shared" si="2"/>
        <v>0</v>
      </c>
      <c r="Y10" s="34">
        <f t="shared" si="2"/>
        <v>29347351</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461445</v>
      </c>
      <c r="W11" s="34">
        <f t="shared" ref="W11:W29" si="3">H11+I11+J11+K11-L11+M11+N11+O11+P11+Q11+R11+U11+V11+S11+T11</f>
        <v>461445</v>
      </c>
      <c r="X11" s="33">
        <v>0</v>
      </c>
      <c r="Y11" s="34">
        <f t="shared" ref="Y11:Y29" si="4">W11+X11</f>
        <v>461445</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-120405</v>
      </c>
      <c r="P13" s="35">
        <v>0</v>
      </c>
      <c r="Q13" s="35">
        <v>0</v>
      </c>
      <c r="R13" s="35">
        <v>0</v>
      </c>
      <c r="S13" s="33">
        <v>0</v>
      </c>
      <c r="T13" s="33">
        <v>0</v>
      </c>
      <c r="U13" s="33">
        <v>120405</v>
      </c>
      <c r="V13" s="33">
        <v>0</v>
      </c>
      <c r="W13" s="34">
        <f t="shared" si="3"/>
        <v>0</v>
      </c>
      <c r="X13" s="33">
        <v>0</v>
      </c>
      <c r="Y13" s="34">
        <f t="shared" si="4"/>
        <v>0</v>
      </c>
    </row>
    <row r="14" spans="1:25" ht="39" customHeight="1" x14ac:dyDescent="0.2">
      <c r="A14" s="277" t="s">
        <v>417</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1318633</v>
      </c>
      <c r="I19" s="33">
        <v>-1318633</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418</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419</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420</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703413</v>
      </c>
      <c r="L24" s="33">
        <v>703413</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421</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429</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-2584250</v>
      </c>
      <c r="W26" s="34">
        <f t="shared" si="3"/>
        <v>-2584250</v>
      </c>
      <c r="X26" s="33">
        <v>0</v>
      </c>
      <c r="Y26" s="34">
        <f t="shared" si="4"/>
        <v>-2584250</v>
      </c>
    </row>
    <row r="27" spans="1:25" ht="12.75" customHeight="1" x14ac:dyDescent="0.2">
      <c r="A27" s="277" t="s">
        <v>422</v>
      </c>
      <c r="B27" s="277"/>
      <c r="C27" s="277"/>
      <c r="D27" s="277"/>
      <c r="E27" s="277"/>
      <c r="F27" s="277"/>
      <c r="G27" s="6">
        <v>21</v>
      </c>
      <c r="H27" s="33">
        <v>0</v>
      </c>
      <c r="I27" s="33">
        <v>325236</v>
      </c>
      <c r="J27" s="33">
        <v>90544</v>
      </c>
      <c r="K27" s="33">
        <v>-236085</v>
      </c>
      <c r="L27" s="33">
        <v>-236085</v>
      </c>
      <c r="M27" s="33">
        <v>0</v>
      </c>
      <c r="N27" s="33">
        <v>0</v>
      </c>
      <c r="O27" s="33">
        <v>0</v>
      </c>
      <c r="P27" s="33">
        <v>0</v>
      </c>
      <c r="Q27" s="33">
        <v>0</v>
      </c>
      <c r="R27" s="33">
        <v>0</v>
      </c>
      <c r="S27" s="33">
        <v>0</v>
      </c>
      <c r="T27" s="33">
        <v>0</v>
      </c>
      <c r="U27" s="33">
        <v>-557872</v>
      </c>
      <c r="V27" s="33">
        <v>0</v>
      </c>
      <c r="W27" s="34">
        <f t="shared" si="3"/>
        <v>-142092</v>
      </c>
      <c r="X27" s="33">
        <v>0</v>
      </c>
      <c r="Y27" s="34">
        <f t="shared" si="4"/>
        <v>-142092</v>
      </c>
    </row>
    <row r="28" spans="1:25" ht="12.75" customHeight="1" x14ac:dyDescent="0.2">
      <c r="A28" s="277" t="s">
        <v>423</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2985038</v>
      </c>
      <c r="V28" s="33">
        <v>-2985038</v>
      </c>
      <c r="W28" s="34">
        <f t="shared" si="3"/>
        <v>0</v>
      </c>
      <c r="X28" s="33">
        <v>0</v>
      </c>
      <c r="Y28" s="34">
        <f t="shared" si="4"/>
        <v>0</v>
      </c>
    </row>
    <row r="29" spans="1:25" ht="12.75" customHeight="1" x14ac:dyDescent="0.2">
      <c r="A29" s="277" t="s">
        <v>424</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425</v>
      </c>
      <c r="B30" s="278"/>
      <c r="C30" s="278"/>
      <c r="D30" s="278"/>
      <c r="E30" s="278"/>
      <c r="F30" s="278"/>
      <c r="G30" s="8">
        <v>24</v>
      </c>
      <c r="H30" s="36">
        <f>SUM(H10:H29)</f>
        <v>3920000</v>
      </c>
      <c r="I30" s="36">
        <f t="shared" ref="I30:Y30" si="5">SUM(I10:I29)</f>
        <v>9918809</v>
      </c>
      <c r="J30" s="36">
        <f t="shared" si="5"/>
        <v>1259454</v>
      </c>
      <c r="K30" s="36">
        <f t="shared" si="5"/>
        <v>571011</v>
      </c>
      <c r="L30" s="36">
        <f t="shared" si="5"/>
        <v>571011</v>
      </c>
      <c r="M30" s="36">
        <f t="shared" si="5"/>
        <v>0</v>
      </c>
      <c r="N30" s="36">
        <f t="shared" si="5"/>
        <v>0</v>
      </c>
      <c r="O30" s="36">
        <f t="shared" si="5"/>
        <v>1876704</v>
      </c>
      <c r="P30" s="36">
        <f t="shared" si="5"/>
        <v>0</v>
      </c>
      <c r="Q30" s="36">
        <f t="shared" si="5"/>
        <v>0</v>
      </c>
      <c r="R30" s="36">
        <f t="shared" si="5"/>
        <v>0</v>
      </c>
      <c r="S30" s="36">
        <f t="shared" si="5"/>
        <v>0</v>
      </c>
      <c r="T30" s="36">
        <f t="shared" si="5"/>
        <v>0</v>
      </c>
      <c r="U30" s="36">
        <f t="shared" si="5"/>
        <v>9646042</v>
      </c>
      <c r="V30" s="36">
        <f t="shared" si="5"/>
        <v>461445</v>
      </c>
      <c r="W30" s="36">
        <f t="shared" si="5"/>
        <v>27082454</v>
      </c>
      <c r="X30" s="36">
        <f t="shared" si="5"/>
        <v>0</v>
      </c>
      <c r="Y30" s="36">
        <f t="shared" si="5"/>
        <v>27082454</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1318633</v>
      </c>
      <c r="I32" s="34">
        <f t="shared" ref="I32:Y32" si="6">SUM(I12:I20)</f>
        <v>-1318633</v>
      </c>
      <c r="J32" s="34">
        <f t="shared" si="6"/>
        <v>0</v>
      </c>
      <c r="K32" s="34">
        <f t="shared" si="6"/>
        <v>0</v>
      </c>
      <c r="L32" s="34">
        <f t="shared" si="6"/>
        <v>0</v>
      </c>
      <c r="M32" s="34">
        <f t="shared" si="6"/>
        <v>0</v>
      </c>
      <c r="N32" s="34">
        <f t="shared" si="6"/>
        <v>0</v>
      </c>
      <c r="O32" s="34">
        <f t="shared" si="6"/>
        <v>-120405</v>
      </c>
      <c r="P32" s="34">
        <f t="shared" si="6"/>
        <v>0</v>
      </c>
      <c r="Q32" s="34">
        <f t="shared" si="6"/>
        <v>0</v>
      </c>
      <c r="R32" s="34">
        <f t="shared" si="6"/>
        <v>0</v>
      </c>
      <c r="S32" s="34">
        <f t="shared" ref="S32:T32" si="7">SUM(S12:S20)</f>
        <v>0</v>
      </c>
      <c r="T32" s="34">
        <f t="shared" si="7"/>
        <v>0</v>
      </c>
      <c r="U32" s="34">
        <f t="shared" si="6"/>
        <v>120405</v>
      </c>
      <c r="V32" s="34">
        <f t="shared" si="6"/>
        <v>0</v>
      </c>
      <c r="W32" s="34">
        <f t="shared" si="6"/>
        <v>0</v>
      </c>
      <c r="X32" s="34">
        <f t="shared" si="6"/>
        <v>0</v>
      </c>
      <c r="Y32" s="34">
        <f t="shared" si="6"/>
        <v>0</v>
      </c>
    </row>
    <row r="33" spans="1:25" ht="31.5" customHeight="1" x14ac:dyDescent="0.2">
      <c r="A33" s="275" t="s">
        <v>426</v>
      </c>
      <c r="B33" s="275"/>
      <c r="C33" s="275"/>
      <c r="D33" s="275"/>
      <c r="E33" s="275"/>
      <c r="F33" s="275"/>
      <c r="G33" s="7">
        <v>26</v>
      </c>
      <c r="H33" s="34">
        <f>H11+H32</f>
        <v>1318633</v>
      </c>
      <c r="I33" s="34">
        <f t="shared" ref="I33:Y33" si="8">I11+I32</f>
        <v>-1318633</v>
      </c>
      <c r="J33" s="34">
        <f t="shared" si="8"/>
        <v>0</v>
      </c>
      <c r="K33" s="34">
        <f t="shared" si="8"/>
        <v>0</v>
      </c>
      <c r="L33" s="34">
        <f t="shared" si="8"/>
        <v>0</v>
      </c>
      <c r="M33" s="34">
        <f t="shared" si="8"/>
        <v>0</v>
      </c>
      <c r="N33" s="34">
        <f t="shared" si="8"/>
        <v>0</v>
      </c>
      <c r="O33" s="34">
        <f t="shared" si="8"/>
        <v>-120405</v>
      </c>
      <c r="P33" s="34">
        <f t="shared" si="8"/>
        <v>0</v>
      </c>
      <c r="Q33" s="34">
        <f t="shared" si="8"/>
        <v>0</v>
      </c>
      <c r="R33" s="34">
        <f t="shared" si="8"/>
        <v>0</v>
      </c>
      <c r="S33" s="34">
        <f t="shared" ref="S33:T33" si="9">S11+S32</f>
        <v>0</v>
      </c>
      <c r="T33" s="34">
        <f t="shared" si="9"/>
        <v>0</v>
      </c>
      <c r="U33" s="34">
        <f t="shared" si="8"/>
        <v>120405</v>
      </c>
      <c r="V33" s="34">
        <f t="shared" si="8"/>
        <v>461445</v>
      </c>
      <c r="W33" s="34">
        <f t="shared" si="8"/>
        <v>461445</v>
      </c>
      <c r="X33" s="34">
        <f t="shared" si="8"/>
        <v>0</v>
      </c>
      <c r="Y33" s="34">
        <f t="shared" si="8"/>
        <v>461445</v>
      </c>
    </row>
    <row r="34" spans="1:25" ht="30.75" customHeight="1" x14ac:dyDescent="0.2">
      <c r="A34" s="276" t="s">
        <v>427</v>
      </c>
      <c r="B34" s="276"/>
      <c r="C34" s="276"/>
      <c r="D34" s="276"/>
      <c r="E34" s="276"/>
      <c r="F34" s="276"/>
      <c r="G34" s="8">
        <v>27</v>
      </c>
      <c r="H34" s="36">
        <f>SUM(H21:H29)</f>
        <v>0</v>
      </c>
      <c r="I34" s="36">
        <f t="shared" ref="I34:Y34" si="10">SUM(I21:I29)</f>
        <v>325236</v>
      </c>
      <c r="J34" s="36">
        <f t="shared" si="10"/>
        <v>90544</v>
      </c>
      <c r="K34" s="36">
        <f t="shared" si="10"/>
        <v>467328</v>
      </c>
      <c r="L34" s="36">
        <f t="shared" si="10"/>
        <v>467328</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2427166</v>
      </c>
      <c r="V34" s="36">
        <f t="shared" si="10"/>
        <v>-5569288</v>
      </c>
      <c r="W34" s="36">
        <f t="shared" si="10"/>
        <v>-2726342</v>
      </c>
      <c r="X34" s="36">
        <f t="shared" si="10"/>
        <v>0</v>
      </c>
      <c r="Y34" s="36">
        <f t="shared" si="10"/>
        <v>-2726342</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3920000</v>
      </c>
      <c r="I36" s="33">
        <v>9918809</v>
      </c>
      <c r="J36" s="33">
        <v>1259454</v>
      </c>
      <c r="K36" s="33">
        <v>571011</v>
      </c>
      <c r="L36" s="33">
        <v>571011</v>
      </c>
      <c r="M36" s="33">
        <v>0</v>
      </c>
      <c r="N36" s="33">
        <v>0</v>
      </c>
      <c r="O36" s="33">
        <v>1876704</v>
      </c>
      <c r="P36" s="33">
        <v>0</v>
      </c>
      <c r="Q36" s="33">
        <v>0</v>
      </c>
      <c r="R36" s="33">
        <v>0</v>
      </c>
      <c r="S36" s="33">
        <v>0</v>
      </c>
      <c r="T36" s="33">
        <v>0</v>
      </c>
      <c r="U36" s="33">
        <v>9646042</v>
      </c>
      <c r="V36" s="33">
        <v>461445</v>
      </c>
      <c r="W36" s="37">
        <f>H36+I36+J36+K36-L36+M36+N36+O36+P36+Q36+R36+U36+V36+S36+T36</f>
        <v>27082454</v>
      </c>
      <c r="X36" s="33">
        <v>0</v>
      </c>
      <c r="Y36" s="37">
        <f>W36+X36</f>
        <v>27082454</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2">H37+I37+J37+K37-L37+M37+N37+O37+P37+Q37+R37+U37+V37+S37+T37</f>
        <v>0</v>
      </c>
      <c r="X37" s="33">
        <v>0</v>
      </c>
      <c r="Y37" s="37">
        <f>W37+X37</f>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2"/>
        <v>0</v>
      </c>
      <c r="X38" s="33">
        <v>0</v>
      </c>
      <c r="Y38" s="37">
        <f>W38+X38</f>
        <v>0</v>
      </c>
    </row>
    <row r="39" spans="1:25" ht="25.5" customHeight="1" x14ac:dyDescent="0.2">
      <c r="A39" s="283" t="s">
        <v>428</v>
      </c>
      <c r="B39" s="283"/>
      <c r="C39" s="283"/>
      <c r="D39" s="283"/>
      <c r="E39" s="283"/>
      <c r="F39" s="283"/>
      <c r="G39" s="7">
        <v>31</v>
      </c>
      <c r="H39" s="34">
        <f>H36+H37+H38</f>
        <v>3920000</v>
      </c>
      <c r="I39" s="34">
        <f t="shared" ref="I39:Y39" si="13">I36+I37+I38</f>
        <v>9918809</v>
      </c>
      <c r="J39" s="34">
        <f t="shared" si="13"/>
        <v>1259454</v>
      </c>
      <c r="K39" s="34">
        <f t="shared" si="13"/>
        <v>571011</v>
      </c>
      <c r="L39" s="34">
        <f t="shared" si="13"/>
        <v>571011</v>
      </c>
      <c r="M39" s="34">
        <f t="shared" si="13"/>
        <v>0</v>
      </c>
      <c r="N39" s="34">
        <f t="shared" si="13"/>
        <v>0</v>
      </c>
      <c r="O39" s="34">
        <f t="shared" si="13"/>
        <v>1876704</v>
      </c>
      <c r="P39" s="34">
        <f t="shared" si="13"/>
        <v>0</v>
      </c>
      <c r="Q39" s="34">
        <f t="shared" si="13"/>
        <v>0</v>
      </c>
      <c r="R39" s="34">
        <f t="shared" si="13"/>
        <v>0</v>
      </c>
      <c r="S39" s="34">
        <f t="shared" si="13"/>
        <v>0</v>
      </c>
      <c r="T39" s="34">
        <f t="shared" si="13"/>
        <v>0</v>
      </c>
      <c r="U39" s="34">
        <f t="shared" si="13"/>
        <v>9646042</v>
      </c>
      <c r="V39" s="34">
        <f t="shared" si="13"/>
        <v>461445</v>
      </c>
      <c r="W39" s="34">
        <f t="shared" si="13"/>
        <v>27082454</v>
      </c>
      <c r="X39" s="34">
        <f>X36+X37+X38</f>
        <v>0</v>
      </c>
      <c r="Y39" s="34">
        <f t="shared" si="13"/>
        <v>27082454</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2756029</v>
      </c>
      <c r="W40" s="37">
        <f t="shared" ref="W40:W58" si="14">H40+I40+J40+K40-L40+M40+N40+O40+P40+Q40+R40+U40+V40+S40+T40</f>
        <v>2756029</v>
      </c>
      <c r="X40" s="33">
        <v>0</v>
      </c>
      <c r="Y40" s="37">
        <f t="shared" ref="Y40:Y58" si="15">W40+X40</f>
        <v>2756029</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4"/>
        <v>0</v>
      </c>
      <c r="X41" s="33">
        <v>0</v>
      </c>
      <c r="Y41" s="37">
        <f t="shared" si="15"/>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1253382</v>
      </c>
      <c r="P42" s="35">
        <v>0</v>
      </c>
      <c r="Q42" s="35">
        <v>0</v>
      </c>
      <c r="R42" s="35">
        <v>0</v>
      </c>
      <c r="S42" s="33">
        <v>0</v>
      </c>
      <c r="T42" s="33">
        <v>0</v>
      </c>
      <c r="U42" s="33">
        <v>120405</v>
      </c>
      <c r="V42" s="33">
        <v>0</v>
      </c>
      <c r="W42" s="37">
        <f t="shared" si="14"/>
        <v>1373787</v>
      </c>
      <c r="X42" s="33">
        <v>0</v>
      </c>
      <c r="Y42" s="37">
        <f t="shared" si="15"/>
        <v>1373787</v>
      </c>
    </row>
    <row r="43" spans="1:25" ht="20.25" customHeight="1" x14ac:dyDescent="0.2">
      <c r="A43" s="277" t="s">
        <v>417</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4"/>
        <v>0</v>
      </c>
      <c r="X43" s="33">
        <v>0</v>
      </c>
      <c r="Y43" s="37">
        <f t="shared" si="15"/>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4"/>
        <v>0</v>
      </c>
      <c r="X44" s="33">
        <v>0</v>
      </c>
      <c r="Y44" s="37">
        <f t="shared" si="15"/>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4"/>
        <v>0</v>
      </c>
      <c r="X45" s="33">
        <v>0</v>
      </c>
      <c r="Y45" s="37">
        <f t="shared" si="15"/>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4"/>
        <v>0</v>
      </c>
      <c r="X46" s="33">
        <v>0</v>
      </c>
      <c r="Y46" s="37">
        <f t="shared" si="15"/>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4"/>
        <v>0</v>
      </c>
      <c r="X47" s="33">
        <v>0</v>
      </c>
      <c r="Y47" s="37">
        <f t="shared" si="15"/>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4"/>
        <v>0</v>
      </c>
      <c r="X48" s="33">
        <v>0</v>
      </c>
      <c r="Y48" s="37">
        <f t="shared" si="15"/>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4"/>
        <v>0</v>
      </c>
      <c r="X49" s="33">
        <v>0</v>
      </c>
      <c r="Y49" s="37">
        <f t="shared" si="15"/>
        <v>0</v>
      </c>
    </row>
    <row r="50" spans="1:25" ht="24" customHeight="1" x14ac:dyDescent="0.2">
      <c r="A50" s="277" t="s">
        <v>418</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4"/>
        <v>0</v>
      </c>
      <c r="X50" s="33">
        <v>0</v>
      </c>
      <c r="Y50" s="37">
        <f t="shared" si="15"/>
        <v>0</v>
      </c>
    </row>
    <row r="51" spans="1:25" ht="26.25" customHeight="1" x14ac:dyDescent="0.2">
      <c r="A51" s="277" t="s">
        <v>419</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4"/>
        <v>0</v>
      </c>
      <c r="X51" s="33">
        <v>0</v>
      </c>
      <c r="Y51" s="37">
        <f t="shared" si="15"/>
        <v>0</v>
      </c>
    </row>
    <row r="52" spans="1:25" ht="22.5" customHeight="1" x14ac:dyDescent="0.2">
      <c r="A52" s="277" t="s">
        <v>420</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4"/>
        <v>0</v>
      </c>
      <c r="X52" s="33">
        <v>0</v>
      </c>
      <c r="Y52" s="37">
        <f t="shared" si="15"/>
        <v>0</v>
      </c>
    </row>
    <row r="53" spans="1:25" ht="12.75" customHeight="1" x14ac:dyDescent="0.2">
      <c r="A53" s="277" t="s">
        <v>276</v>
      </c>
      <c r="B53" s="277"/>
      <c r="C53" s="277"/>
      <c r="D53" s="277"/>
      <c r="E53" s="277"/>
      <c r="F53" s="277"/>
      <c r="G53" s="6">
        <v>45</v>
      </c>
      <c r="H53" s="33">
        <v>0</v>
      </c>
      <c r="I53" s="33">
        <v>0</v>
      </c>
      <c r="J53" s="33">
        <v>0</v>
      </c>
      <c r="K53" s="33">
        <v>233231</v>
      </c>
      <c r="L53" s="33">
        <v>233231</v>
      </c>
      <c r="M53" s="33">
        <v>0</v>
      </c>
      <c r="N53" s="33">
        <v>0</v>
      </c>
      <c r="O53" s="33">
        <v>0</v>
      </c>
      <c r="P53" s="33">
        <v>0</v>
      </c>
      <c r="Q53" s="33">
        <v>0</v>
      </c>
      <c r="R53" s="33">
        <v>0</v>
      </c>
      <c r="S53" s="33">
        <v>0</v>
      </c>
      <c r="T53" s="33">
        <v>0</v>
      </c>
      <c r="U53" s="33">
        <v>0</v>
      </c>
      <c r="V53" s="33">
        <v>0</v>
      </c>
      <c r="W53" s="37">
        <f t="shared" si="14"/>
        <v>0</v>
      </c>
      <c r="X53" s="33">
        <v>0</v>
      </c>
      <c r="Y53" s="37">
        <f t="shared" si="15"/>
        <v>0</v>
      </c>
    </row>
    <row r="54" spans="1:25" ht="12.75" customHeight="1" x14ac:dyDescent="0.2">
      <c r="A54" s="277" t="s">
        <v>421</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4"/>
        <v>0</v>
      </c>
      <c r="X54" s="33">
        <v>0</v>
      </c>
      <c r="Y54" s="37">
        <f t="shared" si="15"/>
        <v>0</v>
      </c>
    </row>
    <row r="55" spans="1:25" ht="12.75" customHeight="1" x14ac:dyDescent="0.2">
      <c r="A55" s="277" t="s">
        <v>429</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-124122</v>
      </c>
      <c r="V55" s="33">
        <v>-461445</v>
      </c>
      <c r="W55" s="37">
        <f t="shared" si="14"/>
        <v>-585567</v>
      </c>
      <c r="X55" s="33">
        <v>0</v>
      </c>
      <c r="Y55" s="37">
        <f t="shared" si="15"/>
        <v>-585567</v>
      </c>
    </row>
    <row r="56" spans="1:25" ht="12.75" customHeight="1" x14ac:dyDescent="0.2">
      <c r="A56" s="277" t="s">
        <v>422</v>
      </c>
      <c r="B56" s="277"/>
      <c r="C56" s="277"/>
      <c r="D56" s="277"/>
      <c r="E56" s="277"/>
      <c r="F56" s="277"/>
      <c r="G56" s="6">
        <v>48</v>
      </c>
      <c r="H56" s="33">
        <v>0</v>
      </c>
      <c r="I56" s="33">
        <v>-913065</v>
      </c>
      <c r="J56" s="33">
        <v>109652</v>
      </c>
      <c r="K56" s="33">
        <v>-804242</v>
      </c>
      <c r="L56" s="33">
        <v>-804242</v>
      </c>
      <c r="M56" s="33">
        <v>0</v>
      </c>
      <c r="N56" s="33">
        <v>0</v>
      </c>
      <c r="O56" s="33">
        <v>0</v>
      </c>
      <c r="P56" s="33">
        <v>0</v>
      </c>
      <c r="Q56" s="33">
        <v>0</v>
      </c>
      <c r="R56" s="33">
        <v>0</v>
      </c>
      <c r="S56" s="33">
        <v>0</v>
      </c>
      <c r="T56" s="33">
        <v>0</v>
      </c>
      <c r="U56" s="33">
        <v>17142</v>
      </c>
      <c r="V56" s="33">
        <v>0</v>
      </c>
      <c r="W56" s="37">
        <f t="shared" si="14"/>
        <v>-786271</v>
      </c>
      <c r="X56" s="33">
        <v>0</v>
      </c>
      <c r="Y56" s="37">
        <f t="shared" si="15"/>
        <v>-786271</v>
      </c>
    </row>
    <row r="57" spans="1:25" ht="12.75" customHeight="1" x14ac:dyDescent="0.2">
      <c r="A57" s="277" t="s">
        <v>430</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4"/>
        <v>0</v>
      </c>
      <c r="X57" s="33">
        <v>0</v>
      </c>
      <c r="Y57" s="37">
        <f t="shared" si="15"/>
        <v>0</v>
      </c>
    </row>
    <row r="58" spans="1:25" ht="12.75" customHeight="1" x14ac:dyDescent="0.2">
      <c r="A58" s="277" t="s">
        <v>424</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4"/>
        <v>0</v>
      </c>
      <c r="X58" s="33">
        <v>0</v>
      </c>
      <c r="Y58" s="37">
        <f t="shared" si="15"/>
        <v>0</v>
      </c>
    </row>
    <row r="59" spans="1:25" ht="25.5" customHeight="1" x14ac:dyDescent="0.2">
      <c r="A59" s="278" t="s">
        <v>431</v>
      </c>
      <c r="B59" s="278"/>
      <c r="C59" s="278"/>
      <c r="D59" s="278"/>
      <c r="E59" s="278"/>
      <c r="F59" s="278"/>
      <c r="G59" s="8">
        <v>51</v>
      </c>
      <c r="H59" s="36">
        <f>SUM(H39:H58)</f>
        <v>3920000</v>
      </c>
      <c r="I59" s="36">
        <f t="shared" ref="I59:Y59" si="16">SUM(I39:I58)</f>
        <v>9005744</v>
      </c>
      <c r="J59" s="36">
        <f t="shared" si="16"/>
        <v>1369106</v>
      </c>
      <c r="K59" s="36">
        <f t="shared" si="16"/>
        <v>0</v>
      </c>
      <c r="L59" s="36">
        <f t="shared" si="16"/>
        <v>0</v>
      </c>
      <c r="M59" s="36">
        <f t="shared" si="16"/>
        <v>0</v>
      </c>
      <c r="N59" s="36">
        <f t="shared" si="16"/>
        <v>0</v>
      </c>
      <c r="O59" s="36">
        <f t="shared" si="16"/>
        <v>3130086</v>
      </c>
      <c r="P59" s="36">
        <f t="shared" si="16"/>
        <v>0</v>
      </c>
      <c r="Q59" s="36">
        <f t="shared" si="16"/>
        <v>0</v>
      </c>
      <c r="R59" s="36">
        <f t="shared" si="16"/>
        <v>0</v>
      </c>
      <c r="S59" s="36">
        <f t="shared" si="16"/>
        <v>0</v>
      </c>
      <c r="T59" s="36">
        <f t="shared" si="16"/>
        <v>0</v>
      </c>
      <c r="U59" s="36">
        <f t="shared" si="16"/>
        <v>9659467</v>
      </c>
      <c r="V59" s="36">
        <f t="shared" si="16"/>
        <v>2756029</v>
      </c>
      <c r="W59" s="36">
        <f t="shared" si="16"/>
        <v>29840432</v>
      </c>
      <c r="X59" s="36">
        <f t="shared" si="16"/>
        <v>0</v>
      </c>
      <c r="Y59" s="36">
        <f t="shared" si="16"/>
        <v>29840432</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432</v>
      </c>
      <c r="B61" s="275"/>
      <c r="C61" s="275"/>
      <c r="D61" s="275"/>
      <c r="E61" s="275"/>
      <c r="F61" s="275"/>
      <c r="G61" s="7">
        <v>52</v>
      </c>
      <c r="H61" s="37">
        <f>SUM(H41:H49)</f>
        <v>0</v>
      </c>
      <c r="I61" s="37">
        <f t="shared" ref="I61:Y61" si="17">SUM(I41:I49)</f>
        <v>0</v>
      </c>
      <c r="J61" s="37">
        <f t="shared" si="17"/>
        <v>0</v>
      </c>
      <c r="K61" s="37">
        <f t="shared" si="17"/>
        <v>0</v>
      </c>
      <c r="L61" s="37">
        <f t="shared" si="17"/>
        <v>0</v>
      </c>
      <c r="M61" s="37">
        <f t="shared" si="17"/>
        <v>0</v>
      </c>
      <c r="N61" s="37">
        <f t="shared" si="17"/>
        <v>0</v>
      </c>
      <c r="O61" s="37">
        <f t="shared" si="17"/>
        <v>1253382</v>
      </c>
      <c r="P61" s="37">
        <f t="shared" si="17"/>
        <v>0</v>
      </c>
      <c r="Q61" s="37">
        <f t="shared" si="17"/>
        <v>0</v>
      </c>
      <c r="R61" s="37">
        <f t="shared" si="17"/>
        <v>0</v>
      </c>
      <c r="S61" s="37">
        <f t="shared" ref="S61:T61" si="18">SUM(S41:S49)</f>
        <v>0</v>
      </c>
      <c r="T61" s="37">
        <f t="shared" si="18"/>
        <v>0</v>
      </c>
      <c r="U61" s="37">
        <f t="shared" si="17"/>
        <v>120405</v>
      </c>
      <c r="V61" s="37">
        <f t="shared" si="17"/>
        <v>0</v>
      </c>
      <c r="W61" s="37">
        <f t="shared" si="17"/>
        <v>1373787</v>
      </c>
      <c r="X61" s="37">
        <f t="shared" si="17"/>
        <v>0</v>
      </c>
      <c r="Y61" s="37">
        <f t="shared" si="17"/>
        <v>1373787</v>
      </c>
    </row>
    <row r="62" spans="1:25" ht="27.75" customHeight="1" x14ac:dyDescent="0.2">
      <c r="A62" s="275" t="s">
        <v>433</v>
      </c>
      <c r="B62" s="275"/>
      <c r="C62" s="275"/>
      <c r="D62" s="275"/>
      <c r="E62" s="275"/>
      <c r="F62" s="275"/>
      <c r="G62" s="7">
        <v>53</v>
      </c>
      <c r="H62" s="37">
        <f>H40+H61</f>
        <v>0</v>
      </c>
      <c r="I62" s="37">
        <f t="shared" ref="I62:Y62" si="19">I40+I61</f>
        <v>0</v>
      </c>
      <c r="J62" s="37">
        <f t="shared" si="19"/>
        <v>0</v>
      </c>
      <c r="K62" s="37">
        <f t="shared" si="19"/>
        <v>0</v>
      </c>
      <c r="L62" s="37">
        <f t="shared" si="19"/>
        <v>0</v>
      </c>
      <c r="M62" s="37">
        <f t="shared" si="19"/>
        <v>0</v>
      </c>
      <c r="N62" s="37">
        <f t="shared" si="19"/>
        <v>0</v>
      </c>
      <c r="O62" s="37">
        <f t="shared" si="19"/>
        <v>1253382</v>
      </c>
      <c r="P62" s="37">
        <f t="shared" si="19"/>
        <v>0</v>
      </c>
      <c r="Q62" s="37">
        <f t="shared" si="19"/>
        <v>0</v>
      </c>
      <c r="R62" s="37">
        <f t="shared" si="19"/>
        <v>0</v>
      </c>
      <c r="S62" s="37">
        <f t="shared" ref="S62:T62" si="20">S40+S61</f>
        <v>0</v>
      </c>
      <c r="T62" s="37">
        <f t="shared" si="20"/>
        <v>0</v>
      </c>
      <c r="U62" s="37">
        <f t="shared" si="19"/>
        <v>120405</v>
      </c>
      <c r="V62" s="37">
        <f t="shared" si="19"/>
        <v>2756029</v>
      </c>
      <c r="W62" s="37">
        <f t="shared" si="19"/>
        <v>4129816</v>
      </c>
      <c r="X62" s="37">
        <f t="shared" si="19"/>
        <v>0</v>
      </c>
      <c r="Y62" s="37">
        <f t="shared" si="19"/>
        <v>4129816</v>
      </c>
    </row>
    <row r="63" spans="1:25" ht="29.25" customHeight="1" x14ac:dyDescent="0.2">
      <c r="A63" s="276" t="s">
        <v>434</v>
      </c>
      <c r="B63" s="276"/>
      <c r="C63" s="276"/>
      <c r="D63" s="276"/>
      <c r="E63" s="276"/>
      <c r="F63" s="276"/>
      <c r="G63" s="8">
        <v>54</v>
      </c>
      <c r="H63" s="38">
        <f>SUM(H50:H58)</f>
        <v>0</v>
      </c>
      <c r="I63" s="38">
        <f t="shared" ref="I63:Y63" si="21">SUM(I50:I58)</f>
        <v>-913065</v>
      </c>
      <c r="J63" s="38">
        <f t="shared" si="21"/>
        <v>109652</v>
      </c>
      <c r="K63" s="38">
        <f t="shared" si="21"/>
        <v>-571011</v>
      </c>
      <c r="L63" s="38">
        <f t="shared" si="21"/>
        <v>-571011</v>
      </c>
      <c r="M63" s="38">
        <f t="shared" si="21"/>
        <v>0</v>
      </c>
      <c r="N63" s="38">
        <f t="shared" si="21"/>
        <v>0</v>
      </c>
      <c r="O63" s="38">
        <f t="shared" si="21"/>
        <v>0</v>
      </c>
      <c r="P63" s="38">
        <f t="shared" si="21"/>
        <v>0</v>
      </c>
      <c r="Q63" s="38">
        <f t="shared" si="21"/>
        <v>0</v>
      </c>
      <c r="R63" s="38">
        <f t="shared" si="21"/>
        <v>0</v>
      </c>
      <c r="S63" s="38">
        <f t="shared" ref="S63:T63" si="22">SUM(S50:S58)</f>
        <v>0</v>
      </c>
      <c r="T63" s="38">
        <f t="shared" si="22"/>
        <v>0</v>
      </c>
      <c r="U63" s="38">
        <f t="shared" si="21"/>
        <v>-106980</v>
      </c>
      <c r="V63" s="38">
        <f t="shared" si="21"/>
        <v>-461445</v>
      </c>
      <c r="W63" s="38">
        <f t="shared" si="21"/>
        <v>-1371838</v>
      </c>
      <c r="X63" s="38">
        <f t="shared" si="21"/>
        <v>0</v>
      </c>
      <c r="Y63" s="38">
        <f t="shared" si="21"/>
        <v>-1371838</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oddHeader>&amp;L&amp;"Segoe UI Light"&amp;9&amp;K000000 Classification: Span_Confidential&amp;1#_x000D_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N39" sqref="N39"/>
    </sheetView>
  </sheetViews>
  <sheetFormatPr defaultRowHeight="12.75" x14ac:dyDescent="0.2"/>
  <cols>
    <col min="9" max="9" width="95" customWidth="1"/>
  </cols>
  <sheetData>
    <row r="1" spans="1:9" x14ac:dyDescent="0.2">
      <c r="A1" s="302" t="s">
        <v>447</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headerFooter>
    <oddHeader>&amp;L&amp;"Segoe UI Light"&amp;9&amp;K000000 Classification: Span_Confidential&amp;1#_x000D_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F5E1792114703448C3C2D04979BCA6C" ma:contentTypeVersion="18" ma:contentTypeDescription="Stvaranje novog dokumenta." ma:contentTypeScope="" ma:versionID="7098af2d986a2ad2b3e232b90bf7bd08">
  <xsd:schema xmlns:xsd="http://www.w3.org/2001/XMLSchema" xmlns:xs="http://www.w3.org/2001/XMLSchema" xmlns:p="http://schemas.microsoft.com/office/2006/metadata/properties" xmlns:ns2="f436e5f2-7b35-4123-8fe6-f0d1aac1bf46" xmlns:ns3="094ddc83-177b-4bc4-adf2-78b9da0d2810" xmlns:ns4="5574cb16-cb1a-4980-a13b-9c5b1d0a1a39" targetNamespace="http://schemas.microsoft.com/office/2006/metadata/properties" ma:root="true" ma:fieldsID="cd3a4d4bf7437da3bd42b76ac23a1192" ns2:_="" ns3:_="" ns4:_="">
    <xsd:import namespace="f436e5f2-7b35-4123-8fe6-f0d1aac1bf46"/>
    <xsd:import namespace="094ddc83-177b-4bc4-adf2-78b9da0d2810"/>
    <xsd:import namespace="5574cb16-cb1a-4980-a13b-9c5b1d0a1a39"/>
    <xsd:element name="properties">
      <xsd:complexType>
        <xsd:sequence>
          <xsd:element name="documentManagement">
            <xsd:complexType>
              <xsd:all>
                <xsd:element ref="ns2:MediaServiceFastMetadata" minOccurs="0"/>
                <xsd:element ref="ns2:MediaServiceMetadata"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element ref="ns2:MediaServiceSearchProperties" minOccurs="0"/>
                <xsd:element ref="ns4:SharedWithUsers" minOccurs="0"/>
                <xsd:element ref="ns4:SharedWithDetail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6e5f2-7b35-4123-8fe6-f0d1aac1bf4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lcf76f155ced4ddcb4097134ff3c332f" ma:index="13" nillable="true" ma:taxonomy="true" ma:internalName="lcf76f155ced4ddcb4097134ff3c332f" ma:taxonomyFieldName="MediaServiceImageTags" ma:displayName="Oznake slika" ma:readOnly="false" ma:fieldId="{5cf76f15-5ced-4ddc-b409-7134ff3c332f}" ma:taxonomyMulti="true" ma:sspId="f3a35a7c-674e-4d13-9f94-614cf5380fcc" ma:termSetId="09814cd3-568e-fe90-9814-8d621ff8fb84" ma:anchorId="fba54fb3-c3e1-fe81-a776-ca4b69148c4d" ma:open="true" ma:isKeyword="false">
      <xsd:complexType>
        <xsd:sequence>
          <xsd:element ref="pc:Terms" minOccurs="0" maxOccurs="1"/>
        </xsd:sequence>
      </xsd:complex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4ddc83-177b-4bc4-adf2-78b9da0d28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ffd8bc-9f7f-4159-9ff8-632de3375e4d}" ma:internalName="TaxCatchAll" ma:showField="CatchAllData" ma:web="5574cb16-cb1a-4980-a13b-9c5b1d0a1a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4cb16-cb1a-4980-a13b-9c5b1d0a1a39"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f3a35a7c-674e-4d13-9f94-614cf5380fcc"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f436e5f2-7b35-4123-8fe6-f0d1aac1bf46">
      <Terms xmlns="http://schemas.microsoft.com/office/infopath/2007/PartnerControls"/>
    </lcf76f155ced4ddcb4097134ff3c332f>
    <TaxCatchAll xmlns="094ddc83-177b-4bc4-adf2-78b9da0d2810" xsi:nil="true"/>
  </documentManagement>
</p:properties>
</file>

<file path=customXml/itemProps1.xml><?xml version="1.0" encoding="utf-8"?>
<ds:datastoreItem xmlns:ds="http://schemas.openxmlformats.org/officeDocument/2006/customXml" ds:itemID="{38CD8ADC-C85C-408B-B06B-4CB8AD169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6e5f2-7b35-4123-8fe6-f0d1aac1bf46"/>
    <ds:schemaRef ds:uri="094ddc83-177b-4bc4-adf2-78b9da0d2810"/>
    <ds:schemaRef ds:uri="5574cb16-cb1a-4980-a13b-9c5b1d0a1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5CB4B8-CED2-4FF2-AC53-65800EDAFC14}">
  <ds:schemaRefs>
    <ds:schemaRef ds:uri="Microsoft.SharePoint.Taxonomy.ContentTypeSync"/>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4.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f436e5f2-7b35-4123-8fe6-f0d1aac1bf46"/>
    <ds:schemaRef ds:uri="094ddc83-177b-4bc4-adf2-78b9da0d28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Marijana Mitrović Predojević (Span)</cp:lastModifiedBy>
  <cp:lastPrinted>2018-04-25T06:49:36Z</cp:lastPrinted>
  <dcterms:created xsi:type="dcterms:W3CDTF">2008-10-17T11:51:54Z</dcterms:created>
  <dcterms:modified xsi:type="dcterms:W3CDTF">2025-02-26T08:41:02Z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0x010100AF5E1792114703448C3C2D04979BCA6C</vt:lpwstr>
  </property>
  <property fmtid="{D5CDD505-2E9C-101B-9397-08002B2CF9AE}" pid="3" name="MSIP_Label_3e3e7716-7413-4d61-90ee-4d650a1afbc3_Enabled">
    <vt:lpwstr>true</vt:lpwstr>
  </property>
  <property fmtid="{D5CDD505-2E9C-101B-9397-08002B2CF9AE}" pid="4" name="MSIP_Label_3e3e7716-7413-4d61-90ee-4d650a1afbc3_SetDate">
    <vt:lpwstr>2025-02-25T23:12:30Z</vt:lpwstr>
  </property>
  <property fmtid="{D5CDD505-2E9C-101B-9397-08002B2CF9AE}" pid="5" name="MSIP_Label_3e3e7716-7413-4d61-90ee-4d650a1afbc3_Method">
    <vt:lpwstr>Privileged</vt:lpwstr>
  </property>
  <property fmtid="{D5CDD505-2E9C-101B-9397-08002B2CF9AE}" pid="6" name="MSIP_Label_3e3e7716-7413-4d61-90ee-4d650a1afbc3_Name">
    <vt:lpwstr>Povjerljivo-Confidential_1</vt:lpwstr>
  </property>
  <property fmtid="{D5CDD505-2E9C-101B-9397-08002B2CF9AE}" pid="7" name="MSIP_Label_3e3e7716-7413-4d61-90ee-4d650a1afbc3_SiteId">
    <vt:lpwstr>b0460523-b78c-4b4a-8a10-5928b799ad45</vt:lpwstr>
  </property>
  <property fmtid="{D5CDD505-2E9C-101B-9397-08002B2CF9AE}" pid="8" name="MSIP_Label_3e3e7716-7413-4d61-90ee-4d650a1afbc3_ActionId">
    <vt:lpwstr>96edb0f8-3e1b-4cea-8774-d57717114ea2</vt:lpwstr>
  </property>
  <property fmtid="{D5CDD505-2E9C-101B-9397-08002B2CF9AE}" pid="9" name="MSIP_Label_3e3e7716-7413-4d61-90ee-4d650a1afbc3_ContentBits">
    <vt:lpwstr>1</vt:lpwstr>
  </property>
  <property fmtid="{D5CDD505-2E9C-101B-9397-08002B2CF9AE}" pid="10" name="MSIP_Label_3e3e7716-7413-4d61-90ee-4d650a1afbc3_Tag">
    <vt:lpwstr>10, 0, 1, 1</vt:lpwstr>
  </property>
  <property fmtid="{D5CDD505-2E9C-101B-9397-08002B2CF9AE}" pid="11" name="MediaServiceImageTags">
    <vt:lpwstr/>
  </property>
</Properties>
</file>