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4/3-2024/TFI/"/>
    </mc:Choice>
  </mc:AlternateContent>
  <xr:revisionPtr revIDLastSave="0" documentId="8_{538BE5E1-93AB-4BE5-9E4A-DFDC3FC16AAA}" xr6:coauthVersionLast="47" xr6:coauthVersionMax="47" xr10:uidLastSave="{00000000-0000-0000-0000-000000000000}"/>
  <bookViews>
    <workbookView xWindow="2868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<sst xmlns="http://schemas.openxmlformats.org/spreadsheetml/2006/main" count="533" uniqueCount="467">
  <si>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</si>
  <si>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</si>
  <si>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</si>
  <si>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</si>
  <si>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</si>
  <si>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</si>
  <si>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</si>
  <si>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</si>
  <si>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</si>
  <si>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</si>
  <si>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</si>
  <si>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</si>
  <si>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</si>
  <si>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</si>
  <si>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</si>
  <si>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</si>
  <si>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</si>
  <si>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</si>
  <si>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</si>
  <si>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</si>
  <si>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</si>
  <si>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</si>
  <si>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</si>
  <si>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</si>
  <si>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</si>
  <si>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</si>
  <si>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</si>
  <si>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</si>
  <si>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</si>
  <si>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</si>
  <si>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</si>
  <si>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</si>
  <si>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</si>
  <si>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</si>
  <si>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</si>
  <si>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</si>
  <si>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</si>
  <si>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</si>
  <si>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</si>
  <si>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</si>
  <si>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</si>
  <si>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</si>
  <si>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</si>
  <si>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</si>
  <si>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</si>
  <si>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</si>
  <si>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</si>
  <si>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</si>
  <si>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</si>
  <si>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</si>
  <si>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</si>
  <si>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</si>
  <si>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</si>
  <si>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</si>
  <si>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</si>
  <si>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</si>
  <si>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</si>
  <si>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</si>
  <si>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</si>
  <si>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</si>
  <si>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</si>
  <si>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</si>
  <si>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</si>
  <si>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</si>
  <si>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</si>
  <si>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</si>
  <si>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</si>
  <si>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</si>
  <si>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</si>
  <si>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</si>
  <si>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</si>
  <si>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</si>
  <si>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</si>
  <si>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</si>
  <si>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</si>
  <si>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</si>
  <si>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</si>
  <si>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</si>
  <si>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</si>
  <si>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</si>
  <si>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</si>
  <si>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</si>
  <si>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</si>
  <si>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</si>
  <si>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</si>
  <si>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</si>
  <si>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</si>
  <si>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</si>
  <si>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</si>
  <si>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</si>
  <si>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</si>
  <si>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</si>
  <si>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</si>
  <si>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</si>
  <si>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</si>
  <si>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</si>
  <si>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</si>
  <si>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</si>
  <si>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</si>
  <si>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</si>
  <si>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</si>
  <si>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</si>
  <si>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</si>
  <si>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</si>
  <si>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</si>
  <si>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</si>
  <si>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</si>
  <si>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</si>
  <si>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</si>
  <si>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</si>
  <si>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</si>
  <si>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</si>
  <si>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</si>
  <si>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</si>
  <si>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</si>
  <si>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</si>
  <si>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</si>
  <si>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</si>
  <si>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</si>
  <si>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</si>
  <si>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</si>
  <si>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</si>
  <si>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</si>
  <si>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</si>
  <si>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</si>
  <si>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</si>
  <si>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</si>
  <si>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</si>
  <si>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</si>
  <si>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</si>
  <si>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</si>
  <si>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</si>
  <si>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</si>
  <si>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</si>
  <si>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</si>
  <si>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</si>
  <si>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</si>
  <si>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</si>
  <si>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</si>
  <si>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</si>
  <si>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</si>
  <si>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</si>
  <si>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</si>
  <si>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</si>
  <si>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</si>
  <si>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</si>
  <si>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</si>
  <si>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</si>
  <si>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</si>
  <si>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</si>
  <si>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</si>
  <si>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</si>
  <si>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</si>
  <si>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</si>
  <si>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</si>
  <si>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</si>
  <si>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</si>
  <si>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</si>
  <si>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</si>
  <si>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</si>
  <si>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</si>
  <si>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</si>
  <si>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</si>
  <si>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</si>
  <si>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</si>
  <si>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</si>
  <si>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</si>
  <si>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</si>
  <si>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</si>
  <si>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</si>
  <si>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</si>
  <si>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</si>
  <si>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</si>
  <si>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</si>
  <si>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</si>
  <si>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</si>
  <si>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</si>
  <si>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</si>
  <si>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</si>
  <si>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</si>
  <si>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</si>
  <si>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</si>
  <si>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</si>
  <si>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</si>
  <si>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</si>
  <si>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</si>
  <si>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</si>
  <si>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</si>
  <si>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</si>
  <si>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</si>
  <si>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</si>
  <si>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</si>
  <si>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</si>
  <si>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</si>
  <si>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</si>
  <si>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</si>
  <si>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</si>
  <si>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</si>
  <si>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</si>
  <si>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</si>
  <si>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</si>
  <si>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</si>
  <si>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</si>
  <si>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</si>
  <si>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</si>
  <si>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</si>
  <si>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</si>
  <si>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</si>
  <si>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</si>
  <si>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</si>
  <si>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</si>
  <si>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</si>
  <si>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</si>
  <si>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</si>
  <si>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</si>
  <si>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</si>
  <si>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</si>
  <si>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</si>
  <si>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</si>
  <si>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</si>
  <si>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</si>
  <si>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</si>
  <si>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</si>
  <si>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</si>
  <si>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</si>
  <si>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</si>
  <si>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</si>
  <si>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</si>
  <si>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</si>
  <si>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</si>
  <si>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</si>
  <si>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</si>
  <si>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</si>
  <si>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</si>
  <si>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</si>
  <si>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</si>
  <si>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</si>
  <si>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</si>
  <si>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</si>
  <si>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</si>
  <si>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</si>
  <si>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</si>
  <si>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</si>
  <si>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</si>
  <si>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</si>
  <si>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</si>
  <si>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</si>
  <si>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</si>
  <si>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</si>
  <si>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</si>
  <si>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</si>
  <si>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</si>
  <si>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</si>
  <si>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</si>
  <si>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</si>
  <si>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</si>
  <si>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</si>
  <si>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</si>
  <si>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</si>
  <si>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</si>
  <si>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</si>
  <si>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</si>
  <si>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</si>
  <si>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</si>
  <si>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</si>
  <si>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</si>
  <si>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</si>
  <si>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</si>
  <si>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</si>
  <si>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</si>
  <si>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</si>
  <si>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</si>
  <si>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</si>
  <si>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</si>
  <si>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</si>
  <si>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</si>
  <si>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</si>
  <si>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</si>
  <si>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</si>
  <si>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</si>
  <si>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</si>
  <si>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</si>
  <si>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</si>
  <si>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</si>
  <si>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</si>
  <si>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</si>
  <si>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</si>
  <si>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</si>
  <si>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</si>
  <si>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</si>
  <si>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</si>
  <si>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</si>
  <si>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</si>
  <si>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</si>
  <si>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</si>
  <si>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</si>
  <si>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</si>
  <si>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</si>
  <si>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</si>
  <si>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</si>
  <si>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</si>
  <si>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</si>
  <si>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</si>
  <si>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</si>
  <si>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</si>
  <si>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</si>
  <si>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</si>
  <si>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</si>
  <si>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</si>
  <si>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</si>
  <si>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</si>
  <si>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</si>
  <si>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</si>
  <si>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</si>
  <si>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</si>
  <si>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</si>
  <si>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</si>
  <si>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</si>
  <si>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</si>
  <si>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</si>
  <si>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</si>
  <si>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</si>
  <si>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</si>
  <si>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</si>
  <si>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</si>
  <si>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</si>
  <si>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</si>
  <si>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</si>
  <si>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</si>
  <si>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</si>
  <si>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</si>
  <si>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</si>
  <si>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</si>
  <si>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</si>
  <si>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</si>
  <si>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</si>
  <si>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</si>
  <si>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</si>
  <si>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</si>
  <si>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</si>
  <si>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</si>
  <si>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</si>
  <si>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</si>
  <si>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</si>
  <si>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</si>
  <si>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</si>
  <si>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</si>
  <si>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</si>
  <si>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</si>
  <si>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</si>
  <si>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</si>
  <si>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</si>
  <si>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</si>
  <si>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</si>
  <si>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</si>
  <si>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</si>
  <si>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</si>
  <si>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</si>
  <si>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</si>
  <si>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</si>
  <si>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</si>
  <si>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</si>
  <si>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</si>
  <si>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</si>
  <si>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</si>
  <si>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</si>
  <si>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</si>
  <si>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</si>
  <si>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</si>
  <si>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</si>
  <si>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</si>
  <si>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</si>
  <si>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</si>
  <si>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</si>
  <si>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</si>
  <si>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</si>
  <si>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</si>
  <si>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</si>
  <si>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</si>
  <si>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</si>
  <si>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</si>
  <si>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</si>
  <si>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</si>
  <si>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</si>
  <si>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</si>
  <si>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</si>
  <si>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</si>
  <si>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</si>
  <si>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</si>
  <si>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</si>
  <si>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</si>
  <si>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</si>
  <si>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</si>
  <si>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</si>
  <si>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</si>
  <si>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</si>
  <si>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</si>
  <si>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</si>
  <si>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</si>
  <si>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</si>
  <si>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</si>
  <si>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</si>
  <si>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</si>
  <si>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</si>
  <si>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</si>
  <si>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</si>
  <si>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</si>
  <si>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</si>
  <si>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</si>
  <si>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</si>
  <si>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</si>
  <si>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</si>
  <si>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</si>
  <si>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</si>
  <si>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</si>
  <si>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</si>
  <si>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</si>
  <si>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</si>
  <si>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</si>
  <si>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</si>
  <si>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</si>
  <si>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</si>
  <si>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</si>
  <si>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</si>
  <si>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</si>
  <si>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</si>
  <si>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</si>
  <si>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</si>
  <si>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</si>
  <si>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</si>
  <si>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</si>
  <si>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</si>
  <si>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</si>
  <si>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</si>
  <si>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</si>
  <si>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</si>
  <si>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</si>
  <si>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</si>
  <si>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</si>
  <si>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</si>
  <si>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</si>
  <si>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</si>
  <si>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</si>
  <si>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</si>
  <si>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</si>
  <si>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</si>
  <si>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</si>
  <si>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00313017</t>
  </si>
  <si>
    <t>080192242</t>
  </si>
  <si>
    <t>19680551758</t>
  </si>
  <si>
    <t>90298</t>
  </si>
  <si>
    <t>HR</t>
  </si>
  <si>
    <t xml:space="preserve">747800L0D5F39CX8NA43 </t>
  </si>
  <si>
    <t>Span d.d.</t>
  </si>
  <si>
    <t>Zagreb</t>
  </si>
  <si>
    <t>Koturaška cesta 47</t>
  </si>
  <si>
    <t xml:space="preserve">info@span.eu	</t>
  </si>
  <si>
    <t xml:space="preserve">www.span.eu	</t>
  </si>
  <si>
    <t>Ana Vukšić</t>
  </si>
  <si>
    <t>ana.vuksic@span.eu</t>
  </si>
  <si>
    <t>stanje na dan 31.03.2024</t>
  </si>
  <si>
    <t>u razdoblju 01.01.2024 do 31.03.2024</t>
  </si>
  <si>
    <t>u razdoblju 01.01.2024. do 31.03.2024.</t>
  </si>
  <si>
    <t>u razdoblju 01.01.2024 do 31.3.2024</t>
  </si>
  <si>
    <t>Obveznik: Span d.d._____________________________________________________________</t>
  </si>
  <si>
    <t>Obveznik: Span d.d.</t>
  </si>
  <si>
    <t xml:space="preserve">BILJEŠKE UZ FINANCIJSKE IZVJEŠTAJE - TFI
(koji se sastavljaju za tromjesečna razdoblja)
Naziv izdavatelja: Span d.d.
Sjedište: Koturaška cesta 47, Zagreb, Hrvatska
OIB: 19680551758
MBS: 080192242
Izvještajno razdoblje: 01.01.2024. do 31.03.2024.
Bilješke uz financijske izvještaje za tromjesečna razdoblja priložene su u Nerevidiranim rezultatima poslovanja Span Grupe i društva Span d.d. za prva tri mjeseca 2024. godine koji je dostupan na internetskim stranicama Zagrebačke burze.
Godišnji izvještaj Span Grupe i društva Span d.d. za 2023.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5.006 tisuća eura (od toga za povezana društva 2.961 tisuća eura), zadužnice u iznosu 31.504 tisuća eura (od toga za povezana društva 1.481 tisuća eura) te mjenice u iznosu 6.800 tisuća eura (od toga za povezana društva 400 tisuća eura).
Prosječan broj zaposlenih Span Grupe u razdoblju od 1.1.2024. do 31.03.2024. godine bio je 866. Prosječan broj zaposlenih društva Span d.d. u razdoblju od 1.1.2024. do 31.03.2024. godine bio je 647.
U promatranom razdoblju društvo Span d.d. kapitaliziralo je trošak rada koji se odnosi na nastavak razvoja interno generirane nematerijalne imovine. Ukupan iznos troška zaposlenih tijekom razdoblja iznosi 6.277  tisuća eura od čega iznos od 6.248 tisuća eura  direktno tereti troškove razdoblja, dok je 29 tisuća eura kapitalizirano. Kapitalizirani trošak raščlanjen je na neto plaće (17 tisuća eura), poreze i doprinose iz plaća (3 tisuća eura) te doprinose na plaće (9 tisuća eura). U promatranom razdoblju Span Grupa kapitalizirala je trošak rada koji se odnosi na nastavak razvoja interno generirane nematerijalne imovine. Ukupan iznos troška zaposlenih tijekom razdoblja iznosi 8.678 tisuća eura od čega iznos od 8.649 tisuća eura direktno tereti troškove razdoblja, dok je 29 tisuće eura kapitalizirano. Kapitalizirani trošak raščlanjen je na neto plaće (17 tisuća eura), poreze i doprinose iz plaća (3 tisuća eura) te doprinose na plaće (9 tisuća eura).
Odgođena porezna imovina Span Grupe na dan 31.12.2023. iznosi 1.724 tisuća eura, a društva Span d.d. 1.145 tisuća eura. U Span Grupi je u izvještajnom razdoblju smanjena odgođena porezna imovina za 311 tisuća eura, a u društvu Span d.d. odgođena porezna imovina smanjena je za 139 tisuća eura. Smanjenje odgođene porezne imovine odnosi se na obvezu poreza na dobit koja je utvrđena na ostvareni rezultat u izvještanom razdoblju. 
Span d.d. drži sudjelujući udjel u kapitalu u poduzećima Trilix d.o.o., Zagreb i Bonsai d.o.o., Zagreb. Iznos kapitala koji društvo Span d.d. drži u poduzeću Trilix d.o.o. iznosi 60%, odnosno 298 tisuća eura, iznos ukupnog kapitala i rezervi društva Trilix d.o.o. iznosi 497 tisuća eura, a dobitak u poslovnoj godini 2023. iznosi 233 tisuća eura. Iznos kapitala koji društvo Span d.d. drži u poduzeću Bonsai d.o.o. iznosi 70%, odnosno 278 tisuća eura, iznos ukupnog kapitala i rezervi društva Bonsai d.o.o. iznosi 396 tisuća eura, a dobitak u poslovnoj godini 2023. iznosi 31 tisuća eura.
Poduzetnici gdje Span d.d. ima neograničenu odgovornost su: Span d.o.o. Ljubljana, Span IT Ltd. London, Span USA Inc. Chicago, Span LLC Baku, Span GmbH Munich, LLC Span Kiev, SPAN SWISS AG Zurich, SPAN-IT SRL  Kišinjev, Ekobit d.o.o., Zagreb, Span Centar kibernetičke sigurnosti d.o.o. Zagreb, GT Tarkvara OU Tallinn i Span LLS, Tbilisi.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</si>
</sst>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3" zoomScaleNormal="100" zoomScaleSheetLayoutView="100" workbookViewId="0">
      <selection activeCell="L2" sqref="L2"/>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448</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449</v>
      </c>
      <c r="D15" s="168"/>
      <c r="E15" s="172"/>
      <c r="F15" s="163"/>
      <c r="G15" s="109" t="s">
        <v>332</v>
      </c>
      <c r="H15" s="148" t="s">
        <v>452</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450</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453</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10000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649</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458</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459</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J121" sqref="J12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460</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465</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30014430</v>
      </c>
      <c r="I9" s="82">
        <f>I10+I17+I27+I38+I43</f>
        <v>29713988</v>
      </c>
    </row>
    <row r="10" spans="1:9" ht="12.75" customHeight="1" x14ac:dyDescent="0.2">
      <c r="A10" s="194" t="s">
        <v>5</v>
      </c>
      <c r="B10" s="194"/>
      <c r="C10" s="194"/>
      <c r="D10" s="194"/>
      <c r="E10" s="194"/>
      <c r="F10" s="194"/>
      <c r="G10" s="12">
        <v>3</v>
      </c>
      <c r="H10" s="82">
        <f>H11+H12+H13+H14+H15+H16</f>
        <v>5113644</v>
      </c>
      <c r="I10" s="82">
        <f>I11+I12+I13+I14+I15+I16</f>
        <v>5160561</v>
      </c>
    </row>
    <row r="11" spans="1:9" ht="12.75" customHeight="1" x14ac:dyDescent="0.2">
      <c r="A11" s="190" t="s">
        <v>6</v>
      </c>
      <c r="B11" s="190"/>
      <c r="C11" s="190"/>
      <c r="D11" s="190"/>
      <c r="E11" s="190"/>
      <c r="F11" s="190"/>
      <c r="G11" s="11">
        <v>4</v>
      </c>
      <c r="H11" s="18">
        <v>1192430</v>
      </c>
      <c r="I11" s="18">
        <v>1099621</v>
      </c>
    </row>
    <row r="12" spans="1:9" ht="22.9" customHeight="1" x14ac:dyDescent="0.2">
      <c r="A12" s="190" t="s">
        <v>7</v>
      </c>
      <c r="B12" s="190"/>
      <c r="C12" s="190"/>
      <c r="D12" s="190"/>
      <c r="E12" s="190"/>
      <c r="F12" s="190"/>
      <c r="G12" s="11">
        <v>5</v>
      </c>
      <c r="H12" s="18">
        <v>710608</v>
      </c>
      <c r="I12" s="18">
        <v>999871</v>
      </c>
    </row>
    <row r="13" spans="1:9" ht="12.75" customHeight="1" x14ac:dyDescent="0.2">
      <c r="A13" s="190" t="s">
        <v>8</v>
      </c>
      <c r="B13" s="190"/>
      <c r="C13" s="190"/>
      <c r="D13" s="190"/>
      <c r="E13" s="190"/>
      <c r="F13" s="190"/>
      <c r="G13" s="11">
        <v>6</v>
      </c>
      <c r="H13" s="18">
        <v>2320685</v>
      </c>
      <c r="I13" s="18">
        <v>2320685</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889921</v>
      </c>
      <c r="I15" s="18">
        <v>740384</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6569955</v>
      </c>
      <c r="I17" s="82">
        <f>I18+I19+I20+I21+I22+I23+I24+I25+I26</f>
        <v>6344303</v>
      </c>
    </row>
    <row r="18" spans="1:9" ht="12.75" customHeight="1" x14ac:dyDescent="0.2">
      <c r="A18" s="190" t="s">
        <v>13</v>
      </c>
      <c r="B18" s="190"/>
      <c r="C18" s="190"/>
      <c r="D18" s="190"/>
      <c r="E18" s="190"/>
      <c r="F18" s="190"/>
      <c r="G18" s="11">
        <v>11</v>
      </c>
      <c r="H18" s="18">
        <v>1731990</v>
      </c>
      <c r="I18" s="18">
        <v>1731990</v>
      </c>
    </row>
    <row r="19" spans="1:9" ht="12.75" customHeight="1" x14ac:dyDescent="0.2">
      <c r="A19" s="190" t="s">
        <v>14</v>
      </c>
      <c r="B19" s="190"/>
      <c r="C19" s="190"/>
      <c r="D19" s="190"/>
      <c r="E19" s="190"/>
      <c r="F19" s="190"/>
      <c r="G19" s="11">
        <v>12</v>
      </c>
      <c r="H19" s="18">
        <v>3015688</v>
      </c>
      <c r="I19" s="18">
        <v>2843681</v>
      </c>
    </row>
    <row r="20" spans="1:9" ht="12.75" customHeight="1" x14ac:dyDescent="0.2">
      <c r="A20" s="190" t="s">
        <v>15</v>
      </c>
      <c r="B20" s="190"/>
      <c r="C20" s="190"/>
      <c r="D20" s="190"/>
      <c r="E20" s="190"/>
      <c r="F20" s="190"/>
      <c r="G20" s="11">
        <v>13</v>
      </c>
      <c r="H20" s="18">
        <v>671780</v>
      </c>
      <c r="I20" s="18">
        <v>784509</v>
      </c>
    </row>
    <row r="21" spans="1:9" ht="12.75" customHeight="1" x14ac:dyDescent="0.2">
      <c r="A21" s="190" t="s">
        <v>16</v>
      </c>
      <c r="B21" s="190"/>
      <c r="C21" s="190"/>
      <c r="D21" s="190"/>
      <c r="E21" s="190"/>
      <c r="F21" s="190"/>
      <c r="G21" s="11">
        <v>14</v>
      </c>
      <c r="H21" s="18">
        <v>1149713</v>
      </c>
      <c r="I21" s="18">
        <v>983339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784</v>
      </c>
      <c r="I24" s="18">
        <v>784</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17185820</v>
      </c>
      <c r="I27" s="82">
        <f>SUM(I28:I37)</f>
        <v>17202935</v>
      </c>
    </row>
    <row r="28" spans="1:9" ht="12.75" customHeight="1" x14ac:dyDescent="0.2">
      <c r="A28" s="190" t="s">
        <v>23</v>
      </c>
      <c r="B28" s="190"/>
      <c r="C28" s="190"/>
      <c r="D28" s="190"/>
      <c r="E28" s="190"/>
      <c r="F28" s="190"/>
      <c r="G28" s="11">
        <v>21</v>
      </c>
      <c r="H28" s="18">
        <v>16808086</v>
      </c>
      <c r="I28" s="18">
        <v>16882002</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56801</v>
      </c>
      <c r="I30" s="18">
        <v>0</v>
      </c>
    </row>
    <row r="31" spans="1:9" ht="24" customHeight="1" x14ac:dyDescent="0.2">
      <c r="A31" s="190" t="s">
        <v>26</v>
      </c>
      <c r="B31" s="190"/>
      <c r="C31" s="190"/>
      <c r="D31" s="190"/>
      <c r="E31" s="190"/>
      <c r="F31" s="190"/>
      <c r="G31" s="11">
        <v>24</v>
      </c>
      <c r="H31" s="18">
        <v>266375</v>
      </c>
      <c r="I31" s="18">
        <v>266375</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32582</v>
      </c>
      <c r="I35" s="18">
        <v>32582</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21976</v>
      </c>
      <c r="I37" s="18">
        <v>21976</v>
      </c>
    </row>
    <row r="38" spans="1:9" ht="12.75" customHeight="1" x14ac:dyDescent="0.2">
      <c r="A38" s="194" t="s">
        <v>33</v>
      </c>
      <c r="B38" s="194"/>
      <c r="C38" s="194"/>
      <c r="D38" s="194"/>
      <c r="E38" s="194"/>
      <c r="F38" s="194"/>
      <c r="G38" s="12">
        <v>31</v>
      </c>
      <c r="H38" s="82">
        <f>H39+H40+H41+H42</f>
        <v>509</v>
      </c>
      <c r="I38" s="82">
        <f>I39+I40+I41+I42</f>
        <v>509</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509</v>
      </c>
      <c r="I42" s="18">
        <v>509</v>
      </c>
    </row>
    <row r="43" spans="1:9" ht="12.75" customHeight="1" x14ac:dyDescent="0.2">
      <c r="A43" s="190" t="s">
        <v>38</v>
      </c>
      <c r="B43" s="190"/>
      <c r="C43" s="190"/>
      <c r="D43" s="190"/>
      <c r="E43" s="190"/>
      <c r="F43" s="190"/>
      <c r="G43" s="11">
        <v>36</v>
      </c>
      <c r="H43" s="18">
        <v>1144502</v>
      </c>
      <c r="I43" s="18">
        <v>1005680</v>
      </c>
    </row>
    <row r="44" spans="1:9" ht="12.75" customHeight="1" x14ac:dyDescent="0.2">
      <c r="A44" s="192" t="s">
        <v>303</v>
      </c>
      <c r="B44" s="192"/>
      <c r="C44" s="192"/>
      <c r="D44" s="192"/>
      <c r="E44" s="192"/>
      <c r="F44" s="192"/>
      <c r="G44" s="12">
        <v>37</v>
      </c>
      <c r="H44" s="82">
        <f>H45+H53+H60+H70</f>
        <v>19288375.98</v>
      </c>
      <c r="I44" s="82">
        <f>I45+I53+I60+I70</f>
        <v>14939667</v>
      </c>
    </row>
    <row r="45" spans="1:9" ht="12.75" customHeight="1" x14ac:dyDescent="0.2">
      <c r="A45" s="194" t="s">
        <v>39</v>
      </c>
      <c r="B45" s="194"/>
      <c r="C45" s="194"/>
      <c r="D45" s="194"/>
      <c r="E45" s="194"/>
      <c r="F45" s="194"/>
      <c r="G45" s="12">
        <v>38</v>
      </c>
      <c r="H45" s="82">
        <f>SUM(H46:H52)</f>
        <v>261494</v>
      </c>
      <c r="I45" s="82">
        <f>SUM(I46:I52)</f>
        <v>67221</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261494</v>
      </c>
      <c r="I49" s="18">
        <v>67221</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14120790</v>
      </c>
      <c r="I53" s="82">
        <f>SUM(I54:I59)</f>
        <v>11953560</v>
      </c>
    </row>
    <row r="54" spans="1:9" ht="12.75" customHeight="1" x14ac:dyDescent="0.2">
      <c r="A54" s="190" t="s">
        <v>48</v>
      </c>
      <c r="B54" s="190"/>
      <c r="C54" s="190"/>
      <c r="D54" s="190"/>
      <c r="E54" s="190"/>
      <c r="F54" s="190"/>
      <c r="G54" s="11">
        <v>47</v>
      </c>
      <c r="H54" s="18">
        <v>421828</v>
      </c>
      <c r="I54" s="18">
        <v>519391</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13314805</v>
      </c>
      <c r="I56" s="18">
        <v>10971595</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191432</v>
      </c>
      <c r="I58" s="18">
        <v>169192</v>
      </c>
    </row>
    <row r="59" spans="1:9" ht="12.75" customHeight="1" x14ac:dyDescent="0.2">
      <c r="A59" s="190" t="s">
        <v>53</v>
      </c>
      <c r="B59" s="190"/>
      <c r="C59" s="190"/>
      <c r="D59" s="190"/>
      <c r="E59" s="190"/>
      <c r="F59" s="190"/>
      <c r="G59" s="11">
        <v>52</v>
      </c>
      <c r="H59" s="18">
        <v>192725</v>
      </c>
      <c r="I59" s="18">
        <v>293382</v>
      </c>
    </row>
    <row r="60" spans="1:9" ht="12.75" customHeight="1" x14ac:dyDescent="0.2">
      <c r="A60" s="194" t="s">
        <v>54</v>
      </c>
      <c r="B60" s="194"/>
      <c r="C60" s="194"/>
      <c r="D60" s="194"/>
      <c r="E60" s="194"/>
      <c r="F60" s="194"/>
      <c r="G60" s="12">
        <v>53</v>
      </c>
      <c r="H60" s="82">
        <f>SUM(H61:H69)</f>
        <v>1114507.98</v>
      </c>
      <c r="I60" s="82">
        <f>SUM(I61:I69)</f>
        <v>49167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73784</v>
      </c>
      <c r="I63" s="18">
        <v>49167</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1040723.98</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3791584</v>
      </c>
      <c r="I70" s="18">
        <v>2869719</v>
      </c>
    </row>
    <row r="71" spans="1:9" ht="12.75" customHeight="1" x14ac:dyDescent="0.2">
      <c r="A71" s="191" t="s">
        <v>58</v>
      </c>
      <c r="B71" s="191"/>
      <c r="C71" s="191"/>
      <c r="D71" s="191"/>
      <c r="E71" s="191"/>
      <c r="F71" s="191"/>
      <c r="G71" s="11">
        <v>64</v>
      </c>
      <c r="H71" s="18">
        <v>3680713</v>
      </c>
      <c r="I71" s="18">
        <v>5237327</v>
      </c>
    </row>
    <row r="72" spans="1:9" ht="12.75" customHeight="1" x14ac:dyDescent="0.2">
      <c r="A72" s="192" t="s">
        <v>304</v>
      </c>
      <c r="B72" s="192"/>
      <c r="C72" s="192"/>
      <c r="D72" s="192"/>
      <c r="E72" s="192"/>
      <c r="F72" s="192"/>
      <c r="G72" s="12">
        <v>65</v>
      </c>
      <c r="H72" s="82">
        <f>H8+H9+H44+H71</f>
        <v>52983518.980000004</v>
      </c>
      <c r="I72" s="82">
        <f>I8+I9+I44+I71</f>
        <v>49890982</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27082454</v>
      </c>
      <c r="I75" s="83">
        <f>I76+I77+I78+I84+I85+I91+I94+I97</f>
        <v>27783217</v>
      </c>
    </row>
    <row r="76" spans="1:9" ht="12.75" customHeight="1" x14ac:dyDescent="0.2">
      <c r="A76" s="190" t="s">
        <v>61</v>
      </c>
      <c r="B76" s="190"/>
      <c r="C76" s="190"/>
      <c r="D76" s="190"/>
      <c r="E76" s="190"/>
      <c r="F76" s="190"/>
      <c r="G76" s="11">
        <v>68</v>
      </c>
      <c r="H76" s="18">
        <v>3920000</v>
      </c>
      <c r="I76" s="18">
        <v>3920000</v>
      </c>
    </row>
    <row r="77" spans="1:9" ht="12.75" customHeight="1" x14ac:dyDescent="0.2">
      <c r="A77" s="190" t="s">
        <v>62</v>
      </c>
      <c r="B77" s="190"/>
      <c r="C77" s="190"/>
      <c r="D77" s="190"/>
      <c r="E77" s="190"/>
      <c r="F77" s="190"/>
      <c r="G77" s="11">
        <v>69</v>
      </c>
      <c r="H77" s="18">
        <v>9918809</v>
      </c>
      <c r="I77" s="18">
        <v>9901781</v>
      </c>
    </row>
    <row r="78" spans="1:9" ht="12.75" customHeight="1" x14ac:dyDescent="0.2">
      <c r="A78" s="194" t="s">
        <v>63</v>
      </c>
      <c r="B78" s="194"/>
      <c r="C78" s="194"/>
      <c r="D78" s="194"/>
      <c r="E78" s="194"/>
      <c r="F78" s="194"/>
      <c r="G78" s="12">
        <v>70</v>
      </c>
      <c r="H78" s="83">
        <f>SUM(H79:H83)</f>
        <v>1259454</v>
      </c>
      <c r="I78" s="83">
        <f>SUM(I79:I83)</f>
        <v>1259454</v>
      </c>
    </row>
    <row r="79" spans="1:9" ht="12.75" customHeight="1" x14ac:dyDescent="0.2">
      <c r="A79" s="190" t="s">
        <v>64</v>
      </c>
      <c r="B79" s="190"/>
      <c r="C79" s="190"/>
      <c r="D79" s="190"/>
      <c r="E79" s="190"/>
      <c r="F79" s="190"/>
      <c r="G79" s="11">
        <v>71</v>
      </c>
      <c r="H79" s="18">
        <v>1259454</v>
      </c>
      <c r="I79" s="18">
        <v>1259454</v>
      </c>
    </row>
    <row r="80" spans="1:9" ht="12.75" customHeight="1" x14ac:dyDescent="0.2">
      <c r="A80" s="190" t="s">
        <v>65</v>
      </c>
      <c r="B80" s="190"/>
      <c r="C80" s="190"/>
      <c r="D80" s="190"/>
      <c r="E80" s="190"/>
      <c r="F80" s="190"/>
      <c r="G80" s="11">
        <v>72</v>
      </c>
      <c r="H80" s="18">
        <v>571011</v>
      </c>
      <c r="I80" s="18">
        <v>527710</v>
      </c>
    </row>
    <row r="81" spans="1:9" ht="12.75" customHeight="1" x14ac:dyDescent="0.2">
      <c r="A81" s="190" t="s">
        <v>66</v>
      </c>
      <c r="B81" s="190"/>
      <c r="C81" s="190"/>
      <c r="D81" s="190"/>
      <c r="E81" s="190"/>
      <c r="F81" s="190"/>
      <c r="G81" s="11">
        <v>73</v>
      </c>
      <c r="H81" s="18">
        <v>-571011</v>
      </c>
      <c r="I81" s="18">
        <v>-527710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1876704</v>
      </c>
      <c r="I84" s="43">
        <v>1876704</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9646042</v>
      </c>
      <c r="I91" s="82">
        <f>I92-I93</f>
        <v>10150788</v>
      </c>
    </row>
    <row r="92" spans="1:9" ht="12.75" customHeight="1" x14ac:dyDescent="0.2">
      <c r="A92" s="190" t="s">
        <v>72</v>
      </c>
      <c r="B92" s="190"/>
      <c r="C92" s="190"/>
      <c r="D92" s="190"/>
      <c r="E92" s="190"/>
      <c r="F92" s="190"/>
      <c r="G92" s="11">
        <v>84</v>
      </c>
      <c r="H92" s="18">
        <v>9646042</v>
      </c>
      <c r="I92" s="18">
        <v>10150788</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461445</v>
      </c>
      <c r="I94" s="82">
        <f>I95-I96</f>
        <v>674490</v>
      </c>
    </row>
    <row r="95" spans="1:9" ht="12.75" customHeight="1" x14ac:dyDescent="0.2">
      <c r="A95" s="190" t="s">
        <v>74</v>
      </c>
      <c r="B95" s="190"/>
      <c r="C95" s="190"/>
      <c r="D95" s="190"/>
      <c r="E95" s="190"/>
      <c r="F95" s="190"/>
      <c r="G95" s="11">
        <v>87</v>
      </c>
      <c r="H95" s="18">
        <v>461445</v>
      </c>
      <c r="I95" s="18">
        <v>674490</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2995261</v>
      </c>
      <c r="I105" s="82">
        <f>SUM(I106:I116)</f>
        <v>1066942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33333</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2549969</v>
      </c>
      <c r="I115" s="18">
        <v>654983</v>
      </c>
    </row>
    <row r="116" spans="1:9" ht="12.75" customHeight="1" x14ac:dyDescent="0.2">
      <c r="A116" s="190" t="s">
        <v>93</v>
      </c>
      <c r="B116" s="190"/>
      <c r="C116" s="190"/>
      <c r="D116" s="190"/>
      <c r="E116" s="190"/>
      <c r="F116" s="190"/>
      <c r="G116" s="11">
        <v>108</v>
      </c>
      <c r="H116" s="18">
        <v>411959</v>
      </c>
      <c r="I116" s="18">
        <v>411959</v>
      </c>
    </row>
    <row r="117" spans="1:9" ht="12.75" customHeight="1" x14ac:dyDescent="0.2">
      <c r="A117" s="192" t="s">
        <v>355</v>
      </c>
      <c r="B117" s="192"/>
      <c r="C117" s="192"/>
      <c r="D117" s="192"/>
      <c r="E117" s="192"/>
      <c r="F117" s="192"/>
      <c r="G117" s="12">
        <v>109</v>
      </c>
      <c r="H117" s="82">
        <f>SUM(H118:H131)</f>
        <v>18093243</v>
      </c>
      <c r="I117" s="82">
        <f>SUM(I118:I131)</f>
        <v>17031990</v>
      </c>
    </row>
    <row r="118" spans="1:9" ht="12.75" customHeight="1" x14ac:dyDescent="0.2">
      <c r="A118" s="190" t="s">
        <v>83</v>
      </c>
      <c r="B118" s="190"/>
      <c r="C118" s="190"/>
      <c r="D118" s="190"/>
      <c r="E118" s="190"/>
      <c r="F118" s="190"/>
      <c r="G118" s="11">
        <v>110</v>
      </c>
      <c r="H118" s="18">
        <v>293901</v>
      </c>
      <c r="I118" s="18">
        <v>339174</v>
      </c>
    </row>
    <row r="119" spans="1:9" ht="22.15" customHeight="1" x14ac:dyDescent="0.2">
      <c r="A119" s="190" t="s">
        <v>84</v>
      </c>
      <c r="B119" s="190"/>
      <c r="C119" s="190"/>
      <c r="D119" s="190"/>
      <c r="E119" s="190"/>
      <c r="F119" s="190"/>
      <c r="G119" s="11">
        <v>111</v>
      </c>
      <c r="H119" s="18">
        <v>0</v>
      </c>
      <c r="I119" s="18">
        <v>1200000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2073477</v>
      </c>
      <c r="I123" s="18">
        <v>3677101</v>
      </c>
    </row>
    <row r="124" spans="1:9" ht="12.75" customHeight="1" x14ac:dyDescent="0.2">
      <c r="A124" s="190" t="s">
        <v>89</v>
      </c>
      <c r="B124" s="190"/>
      <c r="C124" s="190"/>
      <c r="D124" s="190"/>
      <c r="E124" s="190"/>
      <c r="F124" s="190"/>
      <c r="G124" s="11">
        <v>116</v>
      </c>
      <c r="H124" s="18">
        <v>209189</v>
      </c>
      <c r="I124" s="18">
        <v>222218</v>
      </c>
    </row>
    <row r="125" spans="1:9" ht="12.75" customHeight="1" x14ac:dyDescent="0.2">
      <c r="A125" s="190" t="s">
        <v>90</v>
      </c>
      <c r="B125" s="190"/>
      <c r="C125" s="190"/>
      <c r="D125" s="190"/>
      <c r="E125" s="190"/>
      <c r="F125" s="190"/>
      <c r="G125" s="11">
        <v>117</v>
      </c>
      <c r="H125" s="18">
        <v>10101315</v>
      </c>
      <c r="I125" s="18">
        <v>6040139</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1275225</v>
      </c>
      <c r="I127" s="18">
        <v>1308645</v>
      </c>
    </row>
    <row r="128" spans="1:9" x14ac:dyDescent="0.2">
      <c r="A128" s="190" t="s">
        <v>95</v>
      </c>
      <c r="B128" s="190"/>
      <c r="C128" s="190"/>
      <c r="D128" s="190"/>
      <c r="E128" s="190"/>
      <c r="F128" s="190"/>
      <c r="G128" s="11">
        <v>120</v>
      </c>
      <c r="H128" s="18">
        <v>1265065</v>
      </c>
      <c r="I128" s="18">
        <v>1162588</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2875071</v>
      </c>
      <c r="I131" s="18">
        <v>3082125</v>
      </c>
    </row>
    <row r="132" spans="1:9" ht="22.15" customHeight="1" x14ac:dyDescent="0.2">
      <c r="A132" s="191" t="s">
        <v>99</v>
      </c>
      <c r="B132" s="191"/>
      <c r="C132" s="191"/>
      <c r="D132" s="191"/>
      <c r="E132" s="191"/>
      <c r="F132" s="191"/>
      <c r="G132" s="11">
        <v>124</v>
      </c>
      <c r="H132" s="18">
        <v>4812561</v>
      </c>
      <c r="I132" s="18">
        <v>4008833</v>
      </c>
    </row>
    <row r="133" spans="1:9" ht="12.75" customHeight="1" x14ac:dyDescent="0.2">
      <c r="A133" s="192" t="s">
        <v>356</v>
      </c>
      <c r="B133" s="192"/>
      <c r="C133" s="192"/>
      <c r="D133" s="192"/>
      <c r="E133" s="192"/>
      <c r="F133" s="192"/>
      <c r="G133" s="12">
        <v>125</v>
      </c>
      <c r="H133" s="82">
        <f>H75+H98+H105+H117+H132</f>
        <v>52983519</v>
      </c>
      <c r="I133" s="82">
        <f>I75+I98+I105+I117+I132</f>
        <v>49890982</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2" zoomScaleNormal="100" zoomScaleSheetLayoutView="110" workbookViewId="0">
      <selection activeCell="N88" sqref="N88"/>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461</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20319880</v>
      </c>
      <c r="I8" s="48">
        <f>SUM(I9:I13)</f>
        <v>20319880</v>
      </c>
      <c r="J8" s="48">
        <f>SUM(J9:J13)</f>
        <v>19327639</v>
      </c>
      <c r="K8" s="48">
        <f>SUM(K9:K13)</f>
        <v>19327639</v>
      </c>
    </row>
    <row r="9" spans="1:11" ht="12.75" customHeight="1" x14ac:dyDescent="0.2">
      <c r="A9" s="190" t="s">
        <v>115</v>
      </c>
      <c r="B9" s="190"/>
      <c r="C9" s="190"/>
      <c r="D9" s="190"/>
      <c r="E9" s="190"/>
      <c r="F9" s="190"/>
      <c r="G9" s="11">
        <v>2</v>
      </c>
      <c r="H9" s="49">
        <v>4894707</v>
      </c>
      <c r="I9" s="49">
        <v>4894707</v>
      </c>
      <c r="J9" s="49">
        <v>4721329</v>
      </c>
      <c r="K9" s="49">
        <v>4721329</v>
      </c>
    </row>
    <row r="10" spans="1:11" ht="12.75" customHeight="1" x14ac:dyDescent="0.2">
      <c r="A10" s="190" t="s">
        <v>116</v>
      </c>
      <c r="B10" s="190"/>
      <c r="C10" s="190"/>
      <c r="D10" s="190"/>
      <c r="E10" s="190"/>
      <c r="F10" s="190"/>
      <c r="G10" s="11">
        <v>3</v>
      </c>
      <c r="H10" s="49">
        <v>15327285</v>
      </c>
      <c r="I10" s="49">
        <v>15327285</v>
      </c>
      <c r="J10" s="49">
        <v>14411787</v>
      </c>
      <c r="K10" s="49">
        <v>14411787</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7765</v>
      </c>
      <c r="I12" s="49">
        <v>7765</v>
      </c>
      <c r="J12" s="49">
        <v>36830</v>
      </c>
      <c r="K12" s="49">
        <v>36830</v>
      </c>
    </row>
    <row r="13" spans="1:11" ht="12.75" customHeight="1" x14ac:dyDescent="0.2">
      <c r="A13" s="190" t="s">
        <v>119</v>
      </c>
      <c r="B13" s="190"/>
      <c r="C13" s="190"/>
      <c r="D13" s="190"/>
      <c r="E13" s="190"/>
      <c r="F13" s="190"/>
      <c r="G13" s="11">
        <v>6</v>
      </c>
      <c r="H13" s="49">
        <v>90123</v>
      </c>
      <c r="I13" s="49">
        <v>90123</v>
      </c>
      <c r="J13" s="49">
        <v>157693</v>
      </c>
      <c r="K13" s="49">
        <v>157693</v>
      </c>
    </row>
    <row r="14" spans="1:11" ht="12.75" customHeight="1" x14ac:dyDescent="0.2">
      <c r="A14" s="221" t="s">
        <v>358</v>
      </c>
      <c r="B14" s="221"/>
      <c r="C14" s="221"/>
      <c r="D14" s="221"/>
      <c r="E14" s="221"/>
      <c r="F14" s="221"/>
      <c r="G14" s="12">
        <v>7</v>
      </c>
      <c r="H14" s="48">
        <f>H15+H16+H20+H24+H25+H26+H29+H36</f>
        <v>18240750</v>
      </c>
      <c r="I14" s="48">
        <f>I15+I16+I20+I24+I25+I26+I29+I36</f>
        <v>18240750</v>
      </c>
      <c r="J14" s="48">
        <f>J15+J16+J20+J24+J25+J26+J29+J36</f>
        <v>18533087</v>
      </c>
      <c r="K14" s="48">
        <f>K15+K16+K20+K24+K25+K26+K29+K36</f>
        <v>18533087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11896110</v>
      </c>
      <c r="I16" s="48">
        <f>SUM(I17:I19)</f>
        <v>11896110</v>
      </c>
      <c r="J16" s="48">
        <f>SUM(J17:J19)</f>
        <v>11125279</v>
      </c>
      <c r="K16" s="48">
        <f>SUM(K17:K19)</f>
        <v>11125279</v>
      </c>
    </row>
    <row r="17" spans="1:11" ht="12.75" customHeight="1" x14ac:dyDescent="0.2">
      <c r="A17" s="224" t="s">
        <v>120</v>
      </c>
      <c r="B17" s="224"/>
      <c r="C17" s="224"/>
      <c r="D17" s="224"/>
      <c r="E17" s="224"/>
      <c r="F17" s="224"/>
      <c r="G17" s="11">
        <v>10</v>
      </c>
      <c r="H17" s="49">
        <v>120972</v>
      </c>
      <c r="I17" s="49">
        <v>120972</v>
      </c>
      <c r="J17" s="49">
        <v>146800</v>
      </c>
      <c r="K17" s="49">
        <v>146800</v>
      </c>
    </row>
    <row r="18" spans="1:11" ht="12.75" customHeight="1" x14ac:dyDescent="0.2">
      <c r="A18" s="224" t="s">
        <v>121</v>
      </c>
      <c r="B18" s="224"/>
      <c r="C18" s="224"/>
      <c r="D18" s="224"/>
      <c r="E18" s="224"/>
      <c r="F18" s="224"/>
      <c r="G18" s="11">
        <v>11</v>
      </c>
      <c r="H18" s="49">
        <v>9968394</v>
      </c>
      <c r="I18" s="49">
        <v>9968394</v>
      </c>
      <c r="J18" s="49">
        <v>9062777</v>
      </c>
      <c r="K18" s="49">
        <v>9062777</v>
      </c>
    </row>
    <row r="19" spans="1:11" ht="12.75" customHeight="1" x14ac:dyDescent="0.2">
      <c r="A19" s="224" t="s">
        <v>122</v>
      </c>
      <c r="B19" s="224"/>
      <c r="C19" s="224"/>
      <c r="D19" s="224"/>
      <c r="E19" s="224"/>
      <c r="F19" s="224"/>
      <c r="G19" s="11">
        <v>12</v>
      </c>
      <c r="H19" s="49">
        <v>1806744</v>
      </c>
      <c r="I19" s="49">
        <v>1806744</v>
      </c>
      <c r="J19" s="49">
        <v>1915702</v>
      </c>
      <c r="K19" s="49">
        <v>1915702</v>
      </c>
    </row>
    <row r="20" spans="1:11" ht="12.75" customHeight="1" x14ac:dyDescent="0.2">
      <c r="A20" s="194" t="s">
        <v>439</v>
      </c>
      <c r="B20" s="194"/>
      <c r="C20" s="194"/>
      <c r="D20" s="194"/>
      <c r="E20" s="194"/>
      <c r="F20" s="194"/>
      <c r="G20" s="12">
        <v>13</v>
      </c>
      <c r="H20" s="48">
        <f>SUM(H21:H23)</f>
        <v>5397448</v>
      </c>
      <c r="I20" s="48">
        <f>SUM(I21:I23)</f>
        <v>5397448</v>
      </c>
      <c r="J20" s="48">
        <f>SUM(J21:J23)</f>
        <v>6247973</v>
      </c>
      <c r="K20" s="48">
        <f>SUM(K21:K23)</f>
        <v>6247973</v>
      </c>
    </row>
    <row r="21" spans="1:11" ht="12.75" customHeight="1" x14ac:dyDescent="0.2">
      <c r="A21" s="224" t="s">
        <v>105</v>
      </c>
      <c r="B21" s="224"/>
      <c r="C21" s="224"/>
      <c r="D21" s="224"/>
      <c r="E21" s="224"/>
      <c r="F21" s="224"/>
      <c r="G21" s="11">
        <v>14</v>
      </c>
      <c r="H21" s="49">
        <v>3179229</v>
      </c>
      <c r="I21" s="49">
        <v>3179229</v>
      </c>
      <c r="J21" s="49">
        <v>3755633</v>
      </c>
      <c r="K21" s="49">
        <v>3755633</v>
      </c>
    </row>
    <row r="22" spans="1:11" ht="12.75" customHeight="1" x14ac:dyDescent="0.2">
      <c r="A22" s="224" t="s">
        <v>106</v>
      </c>
      <c r="B22" s="224"/>
      <c r="C22" s="224"/>
      <c r="D22" s="224"/>
      <c r="E22" s="224"/>
      <c r="F22" s="224"/>
      <c r="G22" s="11">
        <v>15</v>
      </c>
      <c r="H22" s="49">
        <v>1684814</v>
      </c>
      <c r="I22" s="49">
        <v>1684814</v>
      </c>
      <c r="J22" s="49">
        <v>1863368</v>
      </c>
      <c r="K22" s="49">
        <v>1863368</v>
      </c>
    </row>
    <row r="23" spans="1:11" ht="12.75" customHeight="1" x14ac:dyDescent="0.2">
      <c r="A23" s="224" t="s">
        <v>107</v>
      </c>
      <c r="B23" s="224"/>
      <c r="C23" s="224"/>
      <c r="D23" s="224"/>
      <c r="E23" s="224"/>
      <c r="F23" s="224"/>
      <c r="G23" s="11">
        <v>16</v>
      </c>
      <c r="H23" s="49">
        <v>533405</v>
      </c>
      <c r="I23" s="49">
        <v>533405</v>
      </c>
      <c r="J23" s="49">
        <v>628972</v>
      </c>
      <c r="K23" s="49">
        <v>628972</v>
      </c>
    </row>
    <row r="24" spans="1:11" ht="12.75" customHeight="1" x14ac:dyDescent="0.2">
      <c r="A24" s="190" t="s">
        <v>108</v>
      </c>
      <c r="B24" s="190"/>
      <c r="C24" s="190"/>
      <c r="D24" s="190"/>
      <c r="E24" s="190"/>
      <c r="F24" s="190"/>
      <c r="G24" s="11">
        <v>17</v>
      </c>
      <c r="H24" s="49">
        <v>540506</v>
      </c>
      <c r="I24" s="49">
        <v>540506</v>
      </c>
      <c r="J24" s="49">
        <v>634493</v>
      </c>
      <c r="K24" s="49">
        <v>634493</v>
      </c>
    </row>
    <row r="25" spans="1:11" ht="12.75" customHeight="1" x14ac:dyDescent="0.2">
      <c r="A25" s="190" t="s">
        <v>109</v>
      </c>
      <c r="B25" s="190"/>
      <c r="C25" s="190"/>
      <c r="D25" s="190"/>
      <c r="E25" s="190"/>
      <c r="F25" s="190"/>
      <c r="G25" s="11">
        <v>18</v>
      </c>
      <c r="H25" s="49">
        <v>399850</v>
      </c>
      <c r="I25" s="49">
        <v>399850</v>
      </c>
      <c r="J25" s="49">
        <v>525342</v>
      </c>
      <c r="K25" s="49">
        <v>525342</v>
      </c>
    </row>
    <row r="26" spans="1:11" ht="12.75" customHeight="1" x14ac:dyDescent="0.2">
      <c r="A26" s="194" t="s">
        <v>440</v>
      </c>
      <c r="B26" s="194"/>
      <c r="C26" s="194"/>
      <c r="D26" s="194"/>
      <c r="E26" s="194"/>
      <c r="F26" s="194"/>
      <c r="G26" s="12">
        <v>19</v>
      </c>
      <c r="H26" s="48">
        <f>H27+H28</f>
        <v>6836</v>
      </c>
      <c r="I26" s="48">
        <f>I27+I28</f>
        <v>6836</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6836</v>
      </c>
      <c r="I28" s="49">
        <v>6836</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359</v>
      </c>
      <c r="B37" s="221"/>
      <c r="C37" s="221"/>
      <c r="D37" s="221"/>
      <c r="E37" s="221"/>
      <c r="F37" s="221"/>
      <c r="G37" s="12">
        <v>30</v>
      </c>
      <c r="H37" s="48">
        <f>SUM(H38:H47)</f>
        <v>49696</v>
      </c>
      <c r="I37" s="48">
        <f>SUM(I38:I47)</f>
        <v>49696</v>
      </c>
      <c r="J37" s="48">
        <f>SUM(J38:J47)</f>
        <v>98864</v>
      </c>
      <c r="K37" s="48">
        <f>SUM(K38:K47)</f>
        <v>98864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1636</v>
      </c>
      <c r="I42" s="49">
        <v>1636</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2631</v>
      </c>
      <c r="I44" s="49">
        <v>2631</v>
      </c>
      <c r="J44" s="49">
        <v>3083</v>
      </c>
      <c r="K44" s="49">
        <v>3083</v>
      </c>
    </row>
    <row r="45" spans="1:11" ht="12.75" customHeight="1" x14ac:dyDescent="0.2">
      <c r="A45" s="190" t="s">
        <v>138</v>
      </c>
      <c r="B45" s="190"/>
      <c r="C45" s="190"/>
      <c r="D45" s="190"/>
      <c r="E45" s="190"/>
      <c r="F45" s="190"/>
      <c r="G45" s="11">
        <v>38</v>
      </c>
      <c r="H45" s="49">
        <v>45429</v>
      </c>
      <c r="I45" s="49">
        <v>45429</v>
      </c>
      <c r="J45" s="49">
        <v>95781</v>
      </c>
      <c r="K45" s="49">
        <v>95781</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178149</v>
      </c>
      <c r="I48" s="48">
        <f>SUM(I49:I55)</f>
        <v>178149</v>
      </c>
      <c r="J48" s="48">
        <f>SUM(J49:J55)</f>
        <v>80105</v>
      </c>
      <c r="K48" s="48">
        <f>SUM(K49:K55)</f>
        <v>80105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3432</v>
      </c>
      <c r="I50" s="49">
        <v>3432</v>
      </c>
      <c r="J50" s="49">
        <v>0</v>
      </c>
      <c r="K50" s="49">
        <v>0</v>
      </c>
    </row>
    <row r="51" spans="1:11" ht="12.75" customHeight="1" x14ac:dyDescent="0.2">
      <c r="A51" s="214" t="s">
        <v>143</v>
      </c>
      <c r="B51" s="214"/>
      <c r="C51" s="214"/>
      <c r="D51" s="214"/>
      <c r="E51" s="214"/>
      <c r="F51" s="214"/>
      <c r="G51" s="11">
        <v>44</v>
      </c>
      <c r="H51" s="49">
        <v>21085</v>
      </c>
      <c r="I51" s="49">
        <v>21085</v>
      </c>
      <c r="J51" s="49">
        <v>43861</v>
      </c>
      <c r="K51" s="49">
        <v>43861</v>
      </c>
    </row>
    <row r="52" spans="1:11" ht="12.75" customHeight="1" x14ac:dyDescent="0.2">
      <c r="A52" s="214" t="s">
        <v>144</v>
      </c>
      <c r="B52" s="214"/>
      <c r="C52" s="214"/>
      <c r="D52" s="214"/>
      <c r="E52" s="214"/>
      <c r="F52" s="214"/>
      <c r="G52" s="11">
        <v>45</v>
      </c>
      <c r="H52" s="49">
        <v>153632</v>
      </c>
      <c r="I52" s="49">
        <v>153632</v>
      </c>
      <c r="J52" s="49">
        <v>15413</v>
      </c>
      <c r="K52" s="49">
        <v>15413</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20831</v>
      </c>
      <c r="K55" s="49">
        <v>20831</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20369576</v>
      </c>
      <c r="I60" s="48">
        <f t="shared" ref="I60:K60" si="0">I8+I37+I56+I57</f>
        <v>20369576</v>
      </c>
      <c r="J60" s="48">
        <f t="shared" si="0"/>
        <v>19426503</v>
      </c>
      <c r="K60" s="48">
        <f t="shared" si="0"/>
        <v>19426503</v>
      </c>
    </row>
    <row r="61" spans="1:11" ht="12.75" customHeight="1" x14ac:dyDescent="0.2">
      <c r="A61" s="221" t="s">
        <v>362</v>
      </c>
      <c r="B61" s="221"/>
      <c r="C61" s="221"/>
      <c r="D61" s="221"/>
      <c r="E61" s="221"/>
      <c r="F61" s="221"/>
      <c r="G61" s="12">
        <v>54</v>
      </c>
      <c r="H61" s="48">
        <f>H14+H48+H58+H59</f>
        <v>18418899</v>
      </c>
      <c r="I61" s="48">
        <f t="shared" ref="I61:K61" si="1">I14+I48+I58+I59</f>
        <v>18418899</v>
      </c>
      <c r="J61" s="48">
        <f t="shared" si="1"/>
        <v>18613192</v>
      </c>
      <c r="K61" s="48">
        <f t="shared" si="1"/>
        <v>18613192</v>
      </c>
    </row>
    <row r="62" spans="1:11" ht="12.75" customHeight="1" x14ac:dyDescent="0.2">
      <c r="A62" s="221" t="s">
        <v>363</v>
      </c>
      <c r="B62" s="221"/>
      <c r="C62" s="221"/>
      <c r="D62" s="221"/>
      <c r="E62" s="221"/>
      <c r="F62" s="221"/>
      <c r="G62" s="12">
        <v>55</v>
      </c>
      <c r="H62" s="48">
        <f>H60-H61</f>
        <v>1950677</v>
      </c>
      <c r="I62" s="48">
        <f t="shared" ref="I62:K62" si="2">I60-I61</f>
        <v>1950677</v>
      </c>
      <c r="J62" s="48">
        <f t="shared" si="2"/>
        <v>813311</v>
      </c>
      <c r="K62" s="48">
        <f t="shared" si="2"/>
        <v>813311</v>
      </c>
    </row>
    <row r="63" spans="1:11" ht="12.75" customHeight="1" x14ac:dyDescent="0.2">
      <c r="A63" s="222" t="s">
        <v>364</v>
      </c>
      <c r="B63" s="222"/>
      <c r="C63" s="222"/>
      <c r="D63" s="222"/>
      <c r="E63" s="222"/>
      <c r="F63" s="222"/>
      <c r="G63" s="12">
        <v>56</v>
      </c>
      <c r="H63" s="48">
        <f>+IF((H60-H61)&gt;0,(H60-H61),0)</f>
        <v>1950677</v>
      </c>
      <c r="I63" s="48">
        <f t="shared" ref="I63:K63" si="3">+IF((I60-I61)&gt;0,(I60-I61),0)</f>
        <v>1950677</v>
      </c>
      <c r="J63" s="48">
        <f t="shared" si="3"/>
        <v>813311</v>
      </c>
      <c r="K63" s="48">
        <f t="shared" si="3"/>
        <v>813311</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206194</v>
      </c>
      <c r="I65" s="49">
        <v>206194</v>
      </c>
      <c r="J65" s="49">
        <v>138821</v>
      </c>
      <c r="K65" s="49">
        <v>138821</v>
      </c>
    </row>
    <row r="66" spans="1:11" ht="12.75" customHeight="1" x14ac:dyDescent="0.2">
      <c r="A66" s="221" t="s">
        <v>366</v>
      </c>
      <c r="B66" s="221"/>
      <c r="C66" s="221"/>
      <c r="D66" s="221"/>
      <c r="E66" s="221"/>
      <c r="F66" s="221"/>
      <c r="G66" s="12">
        <v>59</v>
      </c>
      <c r="H66" s="48">
        <f>H62-H65</f>
        <v>1744483</v>
      </c>
      <c r="I66" s="48">
        <f t="shared" ref="I66:K66" si="5">I62-I65</f>
        <v>1744483</v>
      </c>
      <c r="J66" s="48">
        <f t="shared" si="5"/>
        <v>674490</v>
      </c>
      <c r="K66" s="48">
        <f t="shared" si="5"/>
        <v>674490</v>
      </c>
    </row>
    <row r="67" spans="1:11" ht="12.75" customHeight="1" x14ac:dyDescent="0.2">
      <c r="A67" s="222" t="s">
        <v>367</v>
      </c>
      <c r="B67" s="222"/>
      <c r="C67" s="222"/>
      <c r="D67" s="222"/>
      <c r="E67" s="222"/>
      <c r="F67" s="222"/>
      <c r="G67" s="12">
        <v>60</v>
      </c>
      <c r="H67" s="48">
        <f>+IF((H62-H65)&gt;0,(H62-H65),0)</f>
        <v>1744483</v>
      </c>
      <c r="I67" s="48">
        <f t="shared" ref="I67:K67" si="6">+IF((I62-I65)&gt;0,(I62-I65),0)</f>
        <v>1744483</v>
      </c>
      <c r="J67" s="48">
        <f t="shared" si="6"/>
        <v>674490</v>
      </c>
      <c r="K67" s="48">
        <f t="shared" si="6"/>
        <v>674490</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1744483</v>
      </c>
      <c r="I89" s="52">
        <v>1744483</v>
      </c>
      <c r="J89" s="52">
        <v>674490</v>
      </c>
      <c r="K89" s="52">
        <v>674490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1744483</v>
      </c>
      <c r="I109" s="51">
        <f>I89+I108</f>
        <v>1744483</v>
      </c>
      <c r="J109" s="51">
        <f t="shared" ref="J109:K109" si="12">J89+J108</f>
        <v>674490</v>
      </c>
      <c r="K109" s="51">
        <f t="shared" si="12"/>
        <v>674490</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3" zoomScaleNormal="100" zoomScaleSheetLayoutView="100" workbookViewId="0">
      <selection activeCell="K58" sqref="K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462</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465</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1950677</v>
      </c>
      <c r="I8" s="64">
        <v>813311</v>
      </c>
    </row>
    <row r="9" spans="1:9" ht="12.75" customHeight="1" x14ac:dyDescent="0.2">
      <c r="A9" s="245" t="s">
        <v>171</v>
      </c>
      <c r="B9" s="245"/>
      <c r="C9" s="245"/>
      <c r="D9" s="245"/>
      <c r="E9" s="245"/>
      <c r="F9" s="245"/>
      <c r="G9" s="65">
        <v>2</v>
      </c>
      <c r="H9" s="66">
        <f>H10+H11+H12+H13+H14+H15+H16+H17</f>
        <v>553032</v>
      </c>
      <c r="I9" s="66">
        <f>I10+I11+I12+I13+I14+I15+I16+I17</f>
        <v>732913</v>
      </c>
    </row>
    <row r="10" spans="1:9" ht="12.75" customHeight="1" x14ac:dyDescent="0.2">
      <c r="A10" s="224" t="s">
        <v>172</v>
      </c>
      <c r="B10" s="224"/>
      <c r="C10" s="224"/>
      <c r="D10" s="224"/>
      <c r="E10" s="224"/>
      <c r="F10" s="224"/>
      <c r="G10" s="63">
        <v>3</v>
      </c>
      <c r="H10" s="64">
        <v>540506</v>
      </c>
      <c r="I10" s="64">
        <v>634493</v>
      </c>
    </row>
    <row r="11" spans="1:9" ht="22.15" customHeight="1" x14ac:dyDescent="0.2">
      <c r="A11" s="224" t="s">
        <v>173</v>
      </c>
      <c r="B11" s="224"/>
      <c r="C11" s="224"/>
      <c r="D11" s="224"/>
      <c r="E11" s="224"/>
      <c r="F11" s="224"/>
      <c r="G11" s="63">
        <v>4</v>
      </c>
      <c r="H11" s="64">
        <v>-12764</v>
      </c>
      <c r="I11" s="64">
        <v>-4213</v>
      </c>
    </row>
    <row r="12" spans="1:9" ht="23.45" customHeight="1" x14ac:dyDescent="0.2">
      <c r="A12" s="224" t="s">
        <v>174</v>
      </c>
      <c r="B12" s="224"/>
      <c r="C12" s="224"/>
      <c r="D12" s="224"/>
      <c r="E12" s="224"/>
      <c r="F12" s="224"/>
      <c r="G12" s="63">
        <v>5</v>
      </c>
      <c r="H12" s="64">
        <v>6836</v>
      </c>
      <c r="I12" s="64">
        <v>0</v>
      </c>
    </row>
    <row r="13" spans="1:9" ht="12.75" customHeight="1" x14ac:dyDescent="0.2">
      <c r="A13" s="224" t="s">
        <v>175</v>
      </c>
      <c r="B13" s="224"/>
      <c r="C13" s="224"/>
      <c r="D13" s="224"/>
      <c r="E13" s="224"/>
      <c r="F13" s="224"/>
      <c r="G13" s="63">
        <v>6</v>
      </c>
      <c r="H13" s="64">
        <v>-2631</v>
      </c>
      <c r="I13" s="64">
        <v>-3083</v>
      </c>
    </row>
    <row r="14" spans="1:9" ht="12.75" customHeight="1" x14ac:dyDescent="0.2">
      <c r="A14" s="224" t="s">
        <v>176</v>
      </c>
      <c r="B14" s="224"/>
      <c r="C14" s="224"/>
      <c r="D14" s="224"/>
      <c r="E14" s="224"/>
      <c r="F14" s="224"/>
      <c r="G14" s="63">
        <v>7</v>
      </c>
      <c r="H14" s="64">
        <v>21085</v>
      </c>
      <c r="I14" s="64">
        <v>43861</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61855</v>
      </c>
    </row>
    <row r="18" spans="1:9" ht="28.15" customHeight="1" x14ac:dyDescent="0.2">
      <c r="A18" s="241" t="s">
        <v>306</v>
      </c>
      <c r="B18" s="241"/>
      <c r="C18" s="241"/>
      <c r="D18" s="241"/>
      <c r="E18" s="241"/>
      <c r="F18" s="241"/>
      <c r="G18" s="65">
        <v>11</v>
      </c>
      <c r="H18" s="66">
        <f>H8+H9</f>
        <v>2503709</v>
      </c>
      <c r="I18" s="66">
        <f>I8+I9</f>
        <v>1546224</v>
      </c>
    </row>
    <row r="19" spans="1:9" ht="12.75" customHeight="1" x14ac:dyDescent="0.2">
      <c r="A19" s="245" t="s">
        <v>180</v>
      </c>
      <c r="B19" s="245"/>
      <c r="C19" s="245"/>
      <c r="D19" s="245"/>
      <c r="E19" s="245"/>
      <c r="F19" s="245"/>
      <c r="G19" s="65">
        <v>12</v>
      </c>
      <c r="H19" s="66">
        <f>H20+H21+H22+H23</f>
        <v>258389</v>
      </c>
      <c r="I19" s="66">
        <f>I20+I21+I22+I23</f>
        <v>-4130741</v>
      </c>
    </row>
    <row r="20" spans="1:9" ht="12.75" customHeight="1" x14ac:dyDescent="0.2">
      <c r="A20" s="224" t="s">
        <v>181</v>
      </c>
      <c r="B20" s="224"/>
      <c r="C20" s="224"/>
      <c r="D20" s="224"/>
      <c r="E20" s="224"/>
      <c r="F20" s="224"/>
      <c r="G20" s="63">
        <v>13</v>
      </c>
      <c r="H20" s="64">
        <v>1466274</v>
      </c>
      <c r="I20" s="64">
        <v>-4131902</v>
      </c>
    </row>
    <row r="21" spans="1:9" ht="12.75" customHeight="1" x14ac:dyDescent="0.2">
      <c r="A21" s="224" t="s">
        <v>182</v>
      </c>
      <c r="B21" s="224"/>
      <c r="C21" s="224"/>
      <c r="D21" s="224"/>
      <c r="E21" s="224"/>
      <c r="F21" s="224"/>
      <c r="G21" s="63">
        <v>14</v>
      </c>
      <c r="H21" s="64">
        <v>143354</v>
      </c>
      <c r="I21" s="64">
        <v>2167230</v>
      </c>
    </row>
    <row r="22" spans="1:9" ht="12.75" customHeight="1" x14ac:dyDescent="0.2">
      <c r="A22" s="224" t="s">
        <v>183</v>
      </c>
      <c r="B22" s="224"/>
      <c r="C22" s="224"/>
      <c r="D22" s="224"/>
      <c r="E22" s="224"/>
      <c r="F22" s="224"/>
      <c r="G22" s="63">
        <v>15</v>
      </c>
      <c r="H22" s="64">
        <v>336804</v>
      </c>
      <c r="I22" s="64">
        <v>194273</v>
      </c>
    </row>
    <row r="23" spans="1:9" ht="12.75" customHeight="1" x14ac:dyDescent="0.2">
      <c r="A23" s="224" t="s">
        <v>184</v>
      </c>
      <c r="B23" s="224"/>
      <c r="C23" s="224"/>
      <c r="D23" s="224"/>
      <c r="E23" s="224"/>
      <c r="F23" s="224"/>
      <c r="G23" s="63">
        <v>16</v>
      </c>
      <c r="H23" s="64">
        <v>-1688043</v>
      </c>
      <c r="I23" s="64">
        <v>-2360342</v>
      </c>
    </row>
    <row r="24" spans="1:9" ht="12.75" customHeight="1" x14ac:dyDescent="0.2">
      <c r="A24" s="241" t="s">
        <v>185</v>
      </c>
      <c r="B24" s="241"/>
      <c r="C24" s="241"/>
      <c r="D24" s="241"/>
      <c r="E24" s="241"/>
      <c r="F24" s="241"/>
      <c r="G24" s="65">
        <v>17</v>
      </c>
      <c r="H24" s="66">
        <f>H18+H19</f>
        <v>2762098</v>
      </c>
      <c r="I24" s="66">
        <f>I18+I19</f>
        <v>-2584517</v>
      </c>
    </row>
    <row r="25" spans="1:9" ht="12.75" customHeight="1" x14ac:dyDescent="0.2">
      <c r="A25" s="190" t="s">
        <v>186</v>
      </c>
      <c r="B25" s="190"/>
      <c r="C25" s="190"/>
      <c r="D25" s="190"/>
      <c r="E25" s="190"/>
      <c r="F25" s="190"/>
      <c r="G25" s="63">
        <v>18</v>
      </c>
      <c r="H25" s="64">
        <v>-22267</v>
      </c>
      <c r="I25" s="64">
        <v>-40237</v>
      </c>
    </row>
    <row r="26" spans="1:9" ht="12.75" customHeight="1" x14ac:dyDescent="0.2">
      <c r="A26" s="190" t="s">
        <v>187</v>
      </c>
      <c r="B26" s="190"/>
      <c r="C26" s="190"/>
      <c r="D26" s="190"/>
      <c r="E26" s="190"/>
      <c r="F26" s="190"/>
      <c r="G26" s="63">
        <v>19</v>
      </c>
      <c r="H26" s="64">
        <v>-3190</v>
      </c>
      <c r="I26" s="64">
        <v>-53876</v>
      </c>
    </row>
    <row r="27" spans="1:9" ht="25.9" customHeight="1" x14ac:dyDescent="0.2">
      <c r="A27" s="242" t="s">
        <v>188</v>
      </c>
      <c r="B27" s="242"/>
      <c r="C27" s="242"/>
      <c r="D27" s="242"/>
      <c r="E27" s="242"/>
      <c r="F27" s="242"/>
      <c r="G27" s="65">
        <v>20</v>
      </c>
      <c r="H27" s="66">
        <f>H24+H25+H26</f>
        <v>2736641</v>
      </c>
      <c r="I27" s="66">
        <f>I24+I25+I26</f>
        <v>-2678630</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13148</v>
      </c>
      <c r="I29" s="67">
        <v>4213</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3083</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13148</v>
      </c>
      <c r="I35" s="68">
        <f>I29+I30+I31+I32+I33+I34</f>
        <v>7296</v>
      </c>
    </row>
    <row r="36" spans="1:9" ht="22.9" customHeight="1" x14ac:dyDescent="0.2">
      <c r="A36" s="190" t="s">
        <v>197</v>
      </c>
      <c r="B36" s="190"/>
      <c r="C36" s="190"/>
      <c r="D36" s="190"/>
      <c r="E36" s="190"/>
      <c r="F36" s="190"/>
      <c r="G36" s="63">
        <v>28</v>
      </c>
      <c r="H36" s="67">
        <v>-473161</v>
      </c>
      <c r="I36" s="67">
        <v>-303553</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-7417457</v>
      </c>
      <c r="I39" s="67">
        <v>-1351772</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-7890618</v>
      </c>
      <c r="I41" s="68">
        <f>I36+I37+I38+I39+I40</f>
        <v>-1655325</v>
      </c>
    </row>
    <row r="42" spans="1:9" ht="29.45" customHeight="1" x14ac:dyDescent="0.2">
      <c r="A42" s="242" t="s">
        <v>203</v>
      </c>
      <c r="B42" s="242"/>
      <c r="C42" s="242"/>
      <c r="D42" s="242"/>
      <c r="E42" s="242"/>
      <c r="F42" s="242"/>
      <c r="G42" s="65">
        <v>34</v>
      </c>
      <c r="H42" s="68">
        <f>H35+H41</f>
        <v>-7877470</v>
      </c>
      <c r="I42" s="68">
        <f>I35+I41</f>
        <v>-1648029</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18174</v>
      </c>
      <c r="I46" s="67">
        <v>4550000</v>
      </c>
    </row>
    <row r="47" spans="1:9" ht="12.75" customHeight="1" x14ac:dyDescent="0.2">
      <c r="A47" s="190" t="s">
        <v>208</v>
      </c>
      <c r="B47" s="190"/>
      <c r="C47" s="190"/>
      <c r="D47" s="190"/>
      <c r="E47" s="190"/>
      <c r="F47" s="190"/>
      <c r="G47" s="63">
        <v>38</v>
      </c>
      <c r="H47" s="67">
        <v>2631</v>
      </c>
      <c r="I47" s="67">
        <v>1122143</v>
      </c>
    </row>
    <row r="48" spans="1:9" ht="22.15" customHeight="1" x14ac:dyDescent="0.2">
      <c r="A48" s="241" t="s">
        <v>209</v>
      </c>
      <c r="B48" s="241"/>
      <c r="C48" s="241"/>
      <c r="D48" s="241"/>
      <c r="E48" s="241"/>
      <c r="F48" s="241"/>
      <c r="G48" s="65">
        <v>39</v>
      </c>
      <c r="H48" s="68">
        <f>H44+H45+H46+H47</f>
        <v>20805</v>
      </c>
      <c r="I48" s="68">
        <f>I44+I45+I46+I47</f>
        <v>5672143</v>
      </c>
    </row>
    <row r="49" spans="1:9" ht="24.6" customHeight="1" x14ac:dyDescent="0.2">
      <c r="A49" s="190" t="s">
        <v>305</v>
      </c>
      <c r="B49" s="190"/>
      <c r="C49" s="190"/>
      <c r="D49" s="190"/>
      <c r="E49" s="190"/>
      <c r="F49" s="190"/>
      <c r="G49" s="63">
        <v>40</v>
      </c>
      <c r="H49" s="67">
        <v>-202227</v>
      </c>
      <c r="I49" s="67">
        <v>-1783333</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-1185</v>
      </c>
      <c r="I51" s="67">
        <v>0</v>
      </c>
    </row>
    <row r="52" spans="1:9" ht="22.9" customHeight="1" x14ac:dyDescent="0.2">
      <c r="A52" s="190" t="s">
        <v>212</v>
      </c>
      <c r="B52" s="190"/>
      <c r="C52" s="190"/>
      <c r="D52" s="190"/>
      <c r="E52" s="190"/>
      <c r="F52" s="190"/>
      <c r="G52" s="63">
        <v>43</v>
      </c>
      <c r="H52" s="67">
        <v>-168000</v>
      </c>
      <c r="I52" s="67">
        <v>-141727</v>
      </c>
    </row>
    <row r="53" spans="1:9" ht="12.75" customHeight="1" x14ac:dyDescent="0.2">
      <c r="A53" s="190" t="s">
        <v>213</v>
      </c>
      <c r="B53" s="190"/>
      <c r="C53" s="190"/>
      <c r="D53" s="190"/>
      <c r="E53" s="190"/>
      <c r="F53" s="190"/>
      <c r="G53" s="63">
        <v>44</v>
      </c>
      <c r="H53" s="67">
        <v>-3134929</v>
      </c>
      <c r="I53" s="67">
        <v>-342289</v>
      </c>
    </row>
    <row r="54" spans="1:9" ht="30.6" customHeight="1" x14ac:dyDescent="0.2">
      <c r="A54" s="241" t="s">
        <v>214</v>
      </c>
      <c r="B54" s="241"/>
      <c r="C54" s="241"/>
      <c r="D54" s="241"/>
      <c r="E54" s="241"/>
      <c r="F54" s="241"/>
      <c r="G54" s="65">
        <v>45</v>
      </c>
      <c r="H54" s="68">
        <f>H49+H50+H51+H52+H53</f>
        <v>-3506341</v>
      </c>
      <c r="I54" s="68">
        <f>I49+I50+I51+I52+I53</f>
        <v>-2267349</v>
      </c>
    </row>
    <row r="55" spans="1:9" ht="29.45" customHeight="1" x14ac:dyDescent="0.2">
      <c r="A55" s="242" t="s">
        <v>215</v>
      </c>
      <c r="B55" s="242"/>
      <c r="C55" s="242"/>
      <c r="D55" s="242"/>
      <c r="E55" s="242"/>
      <c r="F55" s="242"/>
      <c r="G55" s="65">
        <v>46</v>
      </c>
      <c r="H55" s="68">
        <f>H48+H54</f>
        <v>-3485536</v>
      </c>
      <c r="I55" s="68">
        <f>I48+I54</f>
        <v>3404794</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-8626365</v>
      </c>
      <c r="I57" s="68">
        <f>I27+I42+I55+I56</f>
        <v>-921865</v>
      </c>
    </row>
    <row r="58" spans="1:9" x14ac:dyDescent="0.2">
      <c r="A58" s="244" t="s">
        <v>218</v>
      </c>
      <c r="B58" s="244"/>
      <c r="C58" s="244"/>
      <c r="D58" s="244"/>
      <c r="E58" s="244"/>
      <c r="F58" s="244"/>
      <c r="G58" s="63">
        <v>49</v>
      </c>
      <c r="H58" s="67">
        <v>14212306</v>
      </c>
      <c r="I58" s="67">
        <v>3791584</v>
      </c>
    </row>
    <row r="59" spans="1:9" ht="31.15" customHeight="1" x14ac:dyDescent="0.2">
      <c r="A59" s="242" t="s">
        <v>219</v>
      </c>
      <c r="B59" s="242"/>
      <c r="C59" s="242"/>
      <c r="D59" s="242"/>
      <c r="E59" s="242"/>
      <c r="F59" s="242"/>
      <c r="G59" s="65">
        <v>50</v>
      </c>
      <c r="H59" s="68">
        <f>H57+H58</f>
        <v>5585941</v>
      </c>
      <c r="I59" s="68">
        <f>I57+I58</f>
        <v>2869719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463</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464</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32" zoomScale="80" zoomScaleNormal="80" zoomScaleSheetLayoutView="80" workbookViewId="0">
      <selection activeCell="Z32" sqref="Z3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2601367</v>
      </c>
      <c r="I7" s="33">
        <v>10912206</v>
      </c>
      <c r="J7" s="33">
        <v>1168910</v>
      </c>
      <c r="K7" s="33">
        <v>103683</v>
      </c>
      <c r="L7" s="33">
        <v>103683</v>
      </c>
      <c r="M7" s="33">
        <v>0</v>
      </c>
      <c r="N7" s="33">
        <v>0</v>
      </c>
      <c r="O7" s="33">
        <v>1997109</v>
      </c>
      <c r="P7" s="33">
        <v>0</v>
      </c>
      <c r="Q7" s="33">
        <v>0</v>
      </c>
      <c r="R7" s="33">
        <v>0</v>
      </c>
      <c r="S7" s="33">
        <v>0</v>
      </c>
      <c r="T7" s="33">
        <v>0</v>
      </c>
      <c r="U7" s="33">
        <v>7098471</v>
      </c>
      <c r="V7" s="33">
        <v>5569288</v>
      </c>
      <c r="W7" s="34">
        <f>H7+I7+J7+K7-L7+M7+N7+O7+P7+Q7+R7+U7+V7+S7+T7</f>
        <v>29347351</v>
      </c>
      <c r="X7" s="33">
        <v>0</v>
      </c>
      <c r="Y7" s="34">
        <f>W7+X7</f>
        <v>29347351</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2601367</v>
      </c>
      <c r="I10" s="34">
        <f t="shared" ref="I10:Y10" si="2">I7+I8+I9</f>
        <v>10912206</v>
      </c>
      <c r="J10" s="34">
        <f t="shared" si="2"/>
        <v>1168910</v>
      </c>
      <c r="K10" s="34">
        <f>K7+K8+K9</f>
        <v>103683</v>
      </c>
      <c r="L10" s="34">
        <f t="shared" si="2"/>
        <v>103683</v>
      </c>
      <c r="M10" s="34">
        <f t="shared" si="2"/>
        <v>0</v>
      </c>
      <c r="N10" s="34">
        <f t="shared" si="2"/>
        <v>0</v>
      </c>
      <c r="O10" s="34">
        <f t="shared" si="2"/>
        <v>1997109</v>
      </c>
      <c r="P10" s="34">
        <f t="shared" si="2"/>
        <v>0</v>
      </c>
      <c r="Q10" s="34">
        <f t="shared" si="2"/>
        <v>0</v>
      </c>
      <c r="R10" s="34">
        <f t="shared" si="2"/>
        <v>0</v>
      </c>
      <c r="S10" s="34">
        <f t="shared" si="2"/>
        <v>0</v>
      </c>
      <c r="T10" s="34">
        <f t="shared" si="2"/>
        <v>0</v>
      </c>
      <c r="U10" s="34">
        <f t="shared" si="2"/>
        <v>7098471</v>
      </c>
      <c r="V10" s="34">
        <f t="shared" si="2"/>
        <v>5569288</v>
      </c>
      <c r="W10" s="34">
        <f t="shared" si="2"/>
        <v>29347351</v>
      </c>
      <c r="X10" s="34">
        <f t="shared" si="2"/>
        <v>0</v>
      </c>
      <c r="Y10" s="34">
        <f t="shared" si="2"/>
        <v>29347351</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461445</v>
      </c>
      <c r="W11" s="34">
        <f t="shared" ref="W11:W29" si="3">H11+I11+J11+K11-L11+M11+N11+O11+P11+Q11+R11+U11+V11+S11+T11</f>
        <v>461445</v>
      </c>
      <c r="X11" s="33">
        <v>0</v>
      </c>
      <c r="Y11" s="34">
        <f t="shared" ref="Y11:Y29" si="4">W11+X11</f>
        <v>461445</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-120405</v>
      </c>
      <c r="P13" s="35">
        <v>0</v>
      </c>
      <c r="Q13" s="35">
        <v>0</v>
      </c>
      <c r="R13" s="35">
        <v>0</v>
      </c>
      <c r="S13" s="33">
        <v>0</v>
      </c>
      <c r="T13" s="33">
        <v>0</v>
      </c>
      <c r="U13" s="33">
        <v>120405</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1318633</v>
      </c>
      <c r="I19" s="33">
        <v>-1318633</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703413</v>
      </c>
      <c r="L24" s="33">
        <v>703413</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-2584250</v>
      </c>
      <c r="W26" s="34">
        <f t="shared" si="3"/>
        <v>-2584250</v>
      </c>
      <c r="X26" s="33">
        <v>0</v>
      </c>
      <c r="Y26" s="34">
        <f t="shared" si="4"/>
        <v>-2584250</v>
      </c>
    </row>
    <row r="27" spans="1:25" ht="12.75" customHeight="1" x14ac:dyDescent="0.2">
      <c r="A27" s="277" t="s">
        <v>422</v>
      </c>
      <c r="B27" s="277"/>
      <c r="C27" s="277"/>
      <c r="D27" s="277"/>
      <c r="E27" s="277"/>
      <c r="F27" s="277"/>
      <c r="G27" s="6">
        <v>21</v>
      </c>
      <c r="H27" s="33">
        <v>0</v>
      </c>
      <c r="I27" s="33">
        <v>325236</v>
      </c>
      <c r="J27" s="33">
        <v>90544</v>
      </c>
      <c r="K27" s="33">
        <v>-236085</v>
      </c>
      <c r="L27" s="33">
        <v>-236085</v>
      </c>
      <c r="M27" s="33">
        <v>0</v>
      </c>
      <c r="N27" s="33">
        <v>0</v>
      </c>
      <c r="O27" s="33">
        <v>0</v>
      </c>
      <c r="P27" s="33">
        <v>0</v>
      </c>
      <c r="Q27" s="33">
        <v>0</v>
      </c>
      <c r="R27" s="33">
        <v>0</v>
      </c>
      <c r="S27" s="33">
        <v>0</v>
      </c>
      <c r="T27" s="33">
        <v>0</v>
      </c>
      <c r="U27" s="33">
        <v>-557872</v>
      </c>
      <c r="V27" s="33">
        <v>0</v>
      </c>
      <c r="W27" s="34">
        <f t="shared" si="3"/>
        <v>-142092</v>
      </c>
      <c r="X27" s="33">
        <v>0</v>
      </c>
      <c r="Y27" s="34">
        <f t="shared" si="4"/>
        <v>-142092</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2985038</v>
      </c>
      <c r="V28" s="33">
        <v>-2985038</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3920000</v>
      </c>
      <c r="I30" s="36">
        <f t="shared" ref="I30:Y30" si="5">SUM(I10:I29)</f>
        <v>9918809</v>
      </c>
      <c r="J30" s="36">
        <f t="shared" si="5"/>
        <v>1259454</v>
      </c>
      <c r="K30" s="36">
        <f t="shared" si="5"/>
        <v>571011</v>
      </c>
      <c r="L30" s="36">
        <f t="shared" si="5"/>
        <v>571011</v>
      </c>
      <c r="M30" s="36">
        <f t="shared" si="5"/>
        <v>0</v>
      </c>
      <c r="N30" s="36">
        <f t="shared" si="5"/>
        <v>0</v>
      </c>
      <c r="O30" s="36">
        <f t="shared" si="5"/>
        <v>1876704</v>
      </c>
      <c r="P30" s="36">
        <f t="shared" si="5"/>
        <v>0</v>
      </c>
      <c r="Q30" s="36">
        <f t="shared" si="5"/>
        <v>0</v>
      </c>
      <c r="R30" s="36">
        <f t="shared" si="5"/>
        <v>0</v>
      </c>
      <c r="S30" s="36">
        <f t="shared" si="5"/>
        <v>0</v>
      </c>
      <c r="T30" s="36">
        <f t="shared" si="5"/>
        <v>0</v>
      </c>
      <c r="U30" s="36">
        <f t="shared" si="5"/>
        <v>9646042</v>
      </c>
      <c r="V30" s="36">
        <f t="shared" si="5"/>
        <v>461445</v>
      </c>
      <c r="W30" s="36">
        <f t="shared" si="5"/>
        <v>27082454</v>
      </c>
      <c r="X30" s="36">
        <f t="shared" si="5"/>
        <v>0</v>
      </c>
      <c r="Y30" s="36">
        <f t="shared" si="5"/>
        <v>27082454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1318633</v>
      </c>
      <c r="I32" s="34">
        <f t="shared" ref="I32:Y32" si="6">SUM(I12:I20)</f>
        <v>-1318633</v>
      </c>
      <c r="J32" s="34">
        <f t="shared" si="6"/>
        <v>0</v>
      </c>
      <c r="K32" s="34">
        <f t="shared" si="6"/>
        <v>0</v>
      </c>
      <c r="L32" s="34">
        <f t="shared" si="6"/>
        <v>0</v>
      </c>
      <c r="M32" s="34">
        <f t="shared" si="6"/>
        <v>0</v>
      </c>
      <c r="N32" s="34">
        <f t="shared" si="6"/>
        <v>0</v>
      </c>
      <c r="O32" s="34">
        <f t="shared" si="6"/>
        <v>-120405</v>
      </c>
      <c r="P32" s="34">
        <f t="shared" si="6"/>
        <v>0</v>
      </c>
      <c r="Q32" s="34">
        <f t="shared" si="6"/>
        <v>0</v>
      </c>
      <c r="R32" s="34">
        <f t="shared" si="6"/>
        <v>0</v>
      </c>
      <c r="S32" s="34">
        <f t="shared" ref="S32:T32" si="7">SUM(S12:S20)</f>
        <v>0</v>
      </c>
      <c r="T32" s="34">
        <f t="shared" si="7"/>
        <v>0</v>
      </c>
      <c r="U32" s="34">
        <f t="shared" si="6"/>
        <v>120405</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1318633</v>
      </c>
      <c r="I33" s="34">
        <f t="shared" ref="I33:Y33" si="8">I11+I32</f>
        <v>-1318633</v>
      </c>
      <c r="J33" s="34">
        <f t="shared" si="8"/>
        <v>0</v>
      </c>
      <c r="K33" s="34">
        <f t="shared" si="8"/>
        <v>0</v>
      </c>
      <c r="L33" s="34">
        <f t="shared" si="8"/>
        <v>0</v>
      </c>
      <c r="M33" s="34">
        <f t="shared" si="8"/>
        <v>0</v>
      </c>
      <c r="N33" s="34">
        <f t="shared" si="8"/>
        <v>0</v>
      </c>
      <c r="O33" s="34">
        <f t="shared" si="8"/>
        <v>-120405</v>
      </c>
      <c r="P33" s="34">
        <f t="shared" si="8"/>
        <v>0</v>
      </c>
      <c r="Q33" s="34">
        <f t="shared" si="8"/>
        <v>0</v>
      </c>
      <c r="R33" s="34">
        <f t="shared" si="8"/>
        <v>0</v>
      </c>
      <c r="S33" s="34">
        <f t="shared" ref="S33:T33" si="9">S11+S32</f>
        <v>0</v>
      </c>
      <c r="T33" s="34">
        <f t="shared" si="9"/>
        <v>0</v>
      </c>
      <c r="U33" s="34">
        <f t="shared" si="8"/>
        <v>120405</v>
      </c>
      <c r="V33" s="34">
        <f t="shared" si="8"/>
        <v>461445</v>
      </c>
      <c r="W33" s="34">
        <f t="shared" si="8"/>
        <v>461445</v>
      </c>
      <c r="X33" s="34">
        <f t="shared" si="8"/>
        <v>0</v>
      </c>
      <c r="Y33" s="34">
        <f t="shared" si="8"/>
        <v>461445</v>
      </c>
    </row>
    <row r="34" spans="1:25" ht="30.75" customHeight="1" x14ac:dyDescent="0.2">
      <c r="A34" s="276" t="s">
        <v>427</v>
      </c>
      <c r="B34" s="276"/>
      <c r="C34" s="276"/>
      <c r="D34" s="276"/>
      <c r="E34" s="276"/>
      <c r="F34" s="276"/>
      <c r="G34" s="8">
        <v>27</v>
      </c>
      <c r="H34" s="36">
        <f>SUM(H21:H29)</f>
        <v>0</v>
      </c>
      <c r="I34" s="36">
        <f t="shared" ref="I34:Y34" si="10">SUM(I21:I29)</f>
        <v>325236</v>
      </c>
      <c r="J34" s="36">
        <f t="shared" si="10"/>
        <v>90544</v>
      </c>
      <c r="K34" s="36">
        <f t="shared" si="10"/>
        <v>467328</v>
      </c>
      <c r="L34" s="36">
        <f t="shared" si="10"/>
        <v>467328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2427166</v>
      </c>
      <c r="V34" s="36">
        <f t="shared" si="10"/>
        <v>-5569288</v>
      </c>
      <c r="W34" s="36">
        <f t="shared" si="10"/>
        <v>-2726342</v>
      </c>
      <c r="X34" s="36">
        <f t="shared" si="10"/>
        <v>0</v>
      </c>
      <c r="Y34" s="36">
        <f t="shared" si="10"/>
        <v>-2726342</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3920000</v>
      </c>
      <c r="I36" s="33">
        <v>9918809</v>
      </c>
      <c r="J36" s="33">
        <v>1259454</v>
      </c>
      <c r="K36" s="33">
        <v>571011</v>
      </c>
      <c r="L36" s="33">
        <v>571011</v>
      </c>
      <c r="M36" s="33">
        <v>0</v>
      </c>
      <c r="N36" s="33">
        <v>0</v>
      </c>
      <c r="O36" s="33">
        <v>1876704</v>
      </c>
      <c r="P36" s="33">
        <v>0</v>
      </c>
      <c r="Q36" s="33">
        <v>0</v>
      </c>
      <c r="R36" s="33">
        <v>0</v>
      </c>
      <c r="S36" s="33">
        <v>0</v>
      </c>
      <c r="T36" s="33">
        <v>0</v>
      </c>
      <c r="U36" s="33">
        <v>9646042</v>
      </c>
      <c r="V36" s="33">
        <v>461445</v>
      </c>
      <c r="W36" s="37">
        <f>H36+I36+J36+K36-L36+M36+N36+O36+P36+Q36+R36+U36+V36+S36+T36</f>
        <v>27082454</v>
      </c>
      <c r="X36" s="33">
        <v>0</v>
      </c>
      <c r="Y36" s="37">
        <f t="shared" ref="Y36:Y38" si="12">W36+X36</f>
        <v>27082454</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3920000</v>
      </c>
      <c r="I39" s="34">
        <f t="shared" ref="I39:Y39" si="14">I36+I37+I38</f>
        <v>9918809</v>
      </c>
      <c r="J39" s="34">
        <f t="shared" si="14"/>
        <v>1259454</v>
      </c>
      <c r="K39" s="34">
        <f t="shared" si="14"/>
        <v>571011</v>
      </c>
      <c r="L39" s="34">
        <f t="shared" si="14"/>
        <v>571011</v>
      </c>
      <c r="M39" s="34">
        <f t="shared" si="14"/>
        <v>0</v>
      </c>
      <c r="N39" s="34">
        <f t="shared" si="14"/>
        <v>0</v>
      </c>
      <c r="O39" s="34">
        <f t="shared" si="14"/>
        <v>1876704</v>
      </c>
      <c r="P39" s="34">
        <f t="shared" si="14"/>
        <v>0</v>
      </c>
      <c r="Q39" s="34">
        <f t="shared" si="14"/>
        <v>0</v>
      </c>
      <c r="R39" s="34">
        <f t="shared" si="14"/>
        <v>0</v>
      </c>
      <c r="S39" s="34">
        <f t="shared" si="14"/>
        <v>0</v>
      </c>
      <c r="T39" s="34">
        <f t="shared" si="14"/>
        <v>0</v>
      </c>
      <c r="U39" s="34">
        <f t="shared" si="14"/>
        <v>9646042</v>
      </c>
      <c r="V39" s="34">
        <f t="shared" si="14"/>
        <v>461445</v>
      </c>
      <c r="W39" s="34">
        <f t="shared" si="14"/>
        <v>27082454</v>
      </c>
      <c r="X39" s="34">
        <f t="shared" si="14"/>
        <v>0</v>
      </c>
      <c r="Y39" s="34">
        <f t="shared" si="14"/>
        <v>27082454</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674490</v>
      </c>
      <c r="W40" s="37">
        <f t="shared" ref="W40:W58" si="15">H40+I40+J40+K40-L40+M40+N40+O40+P40+Q40+R40+U40+V40+S40+T40</f>
        <v>674490</v>
      </c>
      <c r="X40" s="33">
        <v>0</v>
      </c>
      <c r="Y40" s="37">
        <f t="shared" ref="Y40:Y58" si="16">W40+X40</f>
        <v>674490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-17028</v>
      </c>
      <c r="J56" s="33">
        <v>0</v>
      </c>
      <c r="K56" s="33">
        <v>-43301</v>
      </c>
      <c r="L56" s="33">
        <v>-43301</v>
      </c>
      <c r="M56" s="33">
        <v>0</v>
      </c>
      <c r="N56" s="33">
        <v>0</v>
      </c>
      <c r="O56" s="33">
        <v>0</v>
      </c>
      <c r="P56" s="33">
        <v>0</v>
      </c>
      <c r="Q56" s="33">
        <v>0</v>
      </c>
      <c r="R56" s="33">
        <v>0</v>
      </c>
      <c r="S56" s="33">
        <v>0</v>
      </c>
      <c r="T56" s="33">
        <v>0</v>
      </c>
      <c r="U56" s="33">
        <v>43301</v>
      </c>
      <c r="V56" s="33">
        <v>0</v>
      </c>
      <c r="W56" s="37">
        <f t="shared" si="15"/>
        <v>26273</v>
      </c>
      <c r="X56" s="33">
        <v>0</v>
      </c>
      <c r="Y56" s="37">
        <f t="shared" si="16"/>
        <v>26273</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461445</v>
      </c>
      <c r="V57" s="33">
        <v>-461445</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3920000</v>
      </c>
      <c r="I59" s="36">
        <f t="shared" ref="I59:Y59" si="17">SUM(I39:I58)</f>
        <v>9901781</v>
      </c>
      <c r="J59" s="36">
        <f t="shared" si="17"/>
        <v>1259454</v>
      </c>
      <c r="K59" s="36">
        <f t="shared" si="17"/>
        <v>527710</v>
      </c>
      <c r="L59" s="36">
        <f t="shared" si="17"/>
        <v>527710</v>
      </c>
      <c r="M59" s="36">
        <f t="shared" si="17"/>
        <v>0</v>
      </c>
      <c r="N59" s="36">
        <f t="shared" si="17"/>
        <v>0</v>
      </c>
      <c r="O59" s="36">
        <f t="shared" si="17"/>
        <v>1876704</v>
      </c>
      <c r="P59" s="36">
        <f t="shared" si="17"/>
        <v>0</v>
      </c>
      <c r="Q59" s="36">
        <f t="shared" si="17"/>
        <v>0</v>
      </c>
      <c r="R59" s="36">
        <f t="shared" si="17"/>
        <v>0</v>
      </c>
      <c r="S59" s="36">
        <f t="shared" si="17"/>
        <v>0</v>
      </c>
      <c r="T59" s="36">
        <f t="shared" si="17"/>
        <v>0</v>
      </c>
      <c r="U59" s="36">
        <f t="shared" si="17"/>
        <v>10150788</v>
      </c>
      <c r="V59" s="36">
        <f t="shared" si="17"/>
        <v>674490</v>
      </c>
      <c r="W59" s="36">
        <f t="shared" si="17"/>
        <v>27783217</v>
      </c>
      <c r="X59" s="36">
        <f t="shared" si="17"/>
        <v>0</v>
      </c>
      <c r="Y59" s="36">
        <f t="shared" si="17"/>
        <v>27783217</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674490</v>
      </c>
      <c r="W62" s="37">
        <f t="shared" si="20"/>
        <v>674490</v>
      </c>
      <c r="X62" s="37">
        <f t="shared" si="20"/>
        <v>0</v>
      </c>
      <c r="Y62" s="37">
        <f t="shared" si="20"/>
        <v>674490</v>
      </c>
    </row>
    <row r="63" spans="1:25" ht="29.25" customHeight="1" x14ac:dyDescent="0.2">
      <c r="A63" s="276" t="s">
        <v>434</v>
      </c>
      <c r="B63" s="276"/>
      <c r="C63" s="276"/>
      <c r="D63" s="276"/>
      <c r="E63" s="276"/>
      <c r="F63" s="276"/>
      <c r="G63" s="8">
        <v>54</v>
      </c>
      <c r="H63" s="38">
        <f>SUM(H50:H58)</f>
        <v>0</v>
      </c>
      <c r="I63" s="38">
        <f t="shared" ref="I63:Y63" si="22">SUM(I50:I58)</f>
        <v>-17028</v>
      </c>
      <c r="J63" s="38">
        <f t="shared" si="22"/>
        <v>0</v>
      </c>
      <c r="K63" s="38">
        <f t="shared" si="22"/>
        <v>-43301</v>
      </c>
      <c r="L63" s="38">
        <f t="shared" si="22"/>
        <v>-43301</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504746</v>
      </c>
      <c r="V63" s="38">
        <f t="shared" si="22"/>
        <v>-461445</v>
      </c>
      <c r="W63" s="38">
        <f t="shared" si="22"/>
        <v>26273</v>
      </c>
      <c r="X63" s="38">
        <f t="shared" si="22"/>
        <v>0</v>
      </c>
      <c r="Y63" s="38">
        <f t="shared" si="22"/>
        <v>26273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0" zoomScaleNormal="90" workbookViewId="0">
      <selection activeCell="N11" sqref="N11"/>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3a35a7c-674e-4d13-9f94-614cf5380fcc"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9CA7406C-8B80-427B-8545-8C901BE09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F6EE8A-FEBE-478B-A2E2-BDA17BFFBF97}">
  <ds:schemaRefs>
    <ds:schemaRef ds:uri="Microsoft.SharePoint.Taxonomy.ContentTypeSync"/>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436e5f2-7b35-4123-8fe6-f0d1aac1bf46"/>
    <ds:schemaRef ds:uri="094ddc83-177b-4bc4-adf2-78b9da0d2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Mitrović Predojević (Span)</cp:lastModifiedBy>
  <cp:lastPrinted>2018-04-25T06:49:36Z</cp:lastPrinted>
  <dcterms:created xsi:type="dcterms:W3CDTF">2008-10-17T11:51:54Z</dcterms:created>
  <dcterms:modified xsi:type="dcterms:W3CDTF">2024-04-26T09:42:22Z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2024-04-26T09:41:12Z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1e38a6a6-4148-4379-97ce-e422a0a03292</vt:lpwstr>
  </property>
  <property fmtid="{D5CDD505-2E9C-101B-9397-08002B2CF9AE}" pid="10" name="MSIP_Label_3e3e7716-7413-4d61-90ee-4d650a1afbc3_ContentBits">
    <vt:lpwstr>1</vt:lpwstr>
  </property>
</Properties>
</file>