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pod_2023\nekonsolidirani tfi_pod_excel\"/>
    </mc:Choice>
  </mc:AlternateContent>
  <xr:revisionPtr revIDLastSave="0" documentId="13_ncr:1_{7DF6225C-A215-44DA-A6D8-5AF84095C215}"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2" i="18" l="1"/>
  <c r="H95" i="18"/>
  <c r="I58" i="18" l="1"/>
  <c r="I43" i="18"/>
  <c r="H58" i="18"/>
  <c r="H43" i="18"/>
  <c r="I131" i="18" l="1"/>
  <c r="I59" i="18"/>
  <c r="H19" i="18" l="1"/>
  <c r="H38"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<sst xmlns="http://schemas.openxmlformats.org/spreadsheetml/2006/main" count="535" uniqueCount="469">
  <si>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</si>
  <si>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</si>
  <si>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</si>
  <si>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</si>
  <si>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</si>
  <si>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</si>
  <si>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</si>
  <si>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</si>
  <si>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</si>
  <si>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</si>
  <si>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</si>
  <si>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</si>
  <si>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</si>
  <si>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</si>
  <si>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</si>
  <si>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</si>
  <si>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</si>
  <si>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</si>
  <si>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</si>
  <si>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</si>
  <si>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</si>
  <si>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</si>
  <si>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</si>
  <si>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</si>
  <si>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</si>
  <si>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</si>
  <si>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</si>
  <si>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</si>
  <si>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</si>
  <si>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</si>
  <si>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</si>
  <si>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</si>
  <si>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</si>
  <si>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</si>
  <si>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</si>
  <si>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</si>
  <si>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</si>
  <si>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</si>
  <si>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</si>
  <si>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</si>
  <si>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</si>
  <si>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</si>
  <si>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</si>
  <si>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</si>
  <si>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</si>
  <si>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</si>
  <si>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</si>
  <si>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</si>
  <si>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</si>
  <si>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</si>
  <si>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</si>
  <si>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</si>
  <si>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</si>
  <si>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</si>
  <si>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</si>
  <si>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</si>
  <si>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</si>
  <si>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</si>
  <si>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</si>
  <si>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</si>
  <si>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</si>
  <si>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</si>
  <si>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</si>
  <si>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</si>
  <si>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</si>
  <si>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</si>
  <si>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</si>
  <si>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</si>
  <si>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</si>
  <si>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</si>
  <si>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</si>
  <si>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</si>
  <si>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</si>
  <si>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</si>
  <si>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</si>
  <si>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</si>
  <si>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</si>
  <si>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</si>
  <si>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</si>
  <si>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</si>
  <si>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</si>
  <si>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</si>
  <si>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</si>
  <si>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</si>
  <si>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</si>
  <si>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</si>
  <si>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</si>
  <si>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</si>
  <si>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</si>
  <si>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</si>
  <si>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</si>
  <si>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</si>
  <si>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</si>
  <si>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</si>
  <si>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</si>
  <si>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</si>
  <si>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</si>
  <si>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</si>
  <si>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</si>
  <si>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</si>
  <si>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</si>
  <si>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</si>
  <si>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</si>
  <si>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</si>
  <si>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</si>
  <si>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</si>
  <si>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</si>
  <si>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</si>
  <si>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</si>
  <si>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</si>
  <si>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</si>
  <si>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</si>
  <si>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</si>
  <si>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</si>
  <si>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</si>
  <si>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</si>
  <si>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</si>
  <si>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</si>
  <si>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</si>
  <si>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</si>
  <si>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</si>
  <si>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</si>
  <si>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</si>
  <si>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</si>
  <si>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</si>
  <si>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</si>
  <si>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</si>
  <si>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</si>
  <si>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</si>
  <si>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</si>
  <si>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</si>
  <si>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</si>
  <si>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</si>
  <si>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</si>
  <si>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</si>
  <si>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</si>
  <si>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</si>
  <si>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</si>
  <si>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</si>
  <si>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</si>
  <si>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</si>
  <si>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</si>
  <si>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</si>
  <si>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</si>
  <si>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</si>
  <si>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</si>
  <si>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</si>
  <si>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</si>
  <si>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</si>
  <si>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</si>
  <si>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</si>
  <si>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</si>
  <si>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</si>
  <si>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</si>
  <si>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</si>
  <si>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</si>
  <si>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</si>
  <si>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</si>
  <si>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</si>
  <si>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</si>
  <si>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</si>
  <si>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</si>
  <si>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</si>
  <si>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</si>
  <si>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</si>
  <si>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</si>
  <si>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</si>
  <si>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</si>
  <si>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</si>
  <si>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</si>
  <si>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</si>
  <si>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</si>
  <si>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</si>
  <si>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</si>
  <si>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</si>
  <si>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</si>
  <si>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</si>
  <si>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</si>
  <si>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</si>
  <si>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</si>
  <si>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</si>
  <si>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</si>
  <si>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</si>
  <si>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</si>
  <si>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</si>
  <si>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</si>
  <si>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</si>
  <si>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</si>
  <si>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</si>
  <si>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</si>
  <si>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</si>
  <si>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</si>
  <si>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</si>
  <si>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</si>
  <si>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</si>
  <si>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</si>
  <si>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</si>
  <si>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</si>
  <si>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</si>
  <si>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</si>
  <si>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</si>
  <si>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</si>
  <si>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</si>
  <si>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</si>
  <si>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</si>
  <si>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</si>
  <si>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</si>
  <si>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</si>
  <si>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</si>
  <si>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</si>
  <si>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</si>
  <si>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</si>
  <si>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</si>
  <si>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</si>
  <si>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</si>
  <si>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</si>
  <si>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</si>
  <si>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</si>
  <si>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</si>
  <si>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</si>
  <si>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</si>
  <si>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</si>
  <si>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</si>
  <si>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</si>
  <si>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</si>
  <si>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</si>
  <si>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</si>
  <si>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</si>
  <si>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</si>
  <si>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</si>
  <si>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</si>
  <si>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</si>
  <si>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</si>
  <si>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</si>
  <si>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</si>
  <si>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</si>
  <si>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</si>
  <si>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</si>
  <si>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</si>
  <si>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</si>
  <si>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</si>
  <si>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</si>
  <si>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</si>
  <si>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</si>
  <si>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</si>
  <si>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</si>
  <si>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</si>
  <si>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</si>
  <si>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</si>
  <si>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</si>
  <si>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</si>
  <si>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</si>
  <si>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</si>
  <si>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</si>
  <si>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</si>
  <si>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</si>
  <si>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</si>
  <si>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</si>
  <si>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</si>
  <si>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</si>
  <si>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</si>
  <si>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</si>
  <si>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</si>
  <si>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</si>
  <si>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</si>
  <si>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</si>
  <si>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</si>
  <si>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</si>
  <si>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</si>
  <si>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</si>
  <si>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</si>
  <si>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</si>
  <si>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</si>
  <si>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</si>
  <si>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</si>
  <si>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</si>
  <si>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</si>
  <si>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</si>
  <si>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</si>
  <si>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</si>
  <si>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</si>
  <si>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</si>
  <si>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</si>
  <si>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</si>
  <si>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</si>
  <si>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</si>
  <si>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</si>
  <si>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</si>
  <si>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</si>
  <si>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</si>
  <si>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</si>
  <si>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</si>
  <si>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</si>
  <si>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</si>
  <si>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</si>
  <si>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</si>
  <si>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</si>
  <si>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</si>
  <si>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</si>
  <si>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</si>
  <si>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</si>
  <si>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</si>
  <si>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</si>
  <si>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</si>
  <si>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</si>
  <si>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</si>
  <si>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</si>
  <si>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</si>
  <si>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</si>
  <si>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</si>
  <si>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</si>
  <si>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</si>
  <si>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</si>
  <si>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</si>
  <si>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</si>
  <si>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</si>
  <si>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</si>
  <si>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</si>
  <si>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</si>
  <si>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</si>
  <si>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</si>
  <si>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</si>
  <si>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</si>
  <si>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</si>
  <si>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</si>
  <si>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</si>
  <si>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</si>
  <si>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</si>
  <si>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</si>
  <si>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</si>
  <si>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</si>
  <si>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</si>
  <si>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</si>
  <si>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</si>
  <si>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</si>
  <si>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</si>
  <si>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</si>
  <si>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</si>
  <si>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</si>
  <si>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</si>
  <si>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</si>
  <si>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</si>
  <si>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</si>
  <si>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</si>
  <si>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</si>
  <si>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</si>
  <si>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</si>
  <si>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</si>
  <si>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</si>
  <si>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</si>
  <si>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</si>
  <si>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</si>
  <si>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</si>
  <si>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</si>
  <si>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</si>
  <si>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</si>
  <si>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</si>
  <si>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</si>
  <si>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</si>
  <si>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</si>
  <si>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</si>
  <si>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</si>
  <si>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</si>
  <si>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</si>
  <si>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</si>
  <si>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</si>
  <si>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</si>
  <si>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</si>
  <si>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</si>
  <si>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</si>
  <si>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</si>
  <si>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</si>
  <si>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</si>
  <si>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</si>
  <si>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</si>
  <si>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</si>
  <si>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</si>
  <si>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</si>
  <si>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</si>
  <si>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</si>
  <si>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</si>
  <si>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</si>
  <si>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</si>
  <si>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</si>
  <si>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</si>
  <si>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</si>
  <si>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</si>
  <si>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</si>
  <si>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</si>
  <si>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</si>
  <si>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</si>
  <si>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</si>
  <si>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</si>
  <si>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</si>
  <si>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</si>
  <si>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</si>
  <si>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</si>
  <si>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</si>
  <si>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</si>
  <si>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</si>
  <si>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</si>
  <si>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</si>
  <si>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</si>
  <si>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</si>
  <si>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</si>
  <si>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</si>
  <si>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</si>
  <si>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</si>
  <si>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</si>
  <si>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</si>
  <si>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</si>
  <si>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</si>
  <si>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</si>
  <si>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</si>
  <si>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</si>
  <si>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</si>
  <si>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</si>
  <si>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</si>
  <si>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</si>
  <si>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</si>
  <si>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</si>
  <si>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</si>
  <si>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</si>
  <si>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</si>
  <si>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</si>
  <si>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</si>
  <si>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</si>
  <si>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</si>
  <si>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</si>
  <si>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</si>
  <si>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</si>
  <si>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</si>
  <si>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</si>
  <si>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</si>
  <si>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</si>
  <si>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</si>
  <si>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</si>
  <si>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</si>
  <si>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</si>
  <si>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</si>
  <si>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</si>
  <si>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</si>
  <si>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</si>
  <si>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</si>
  <si>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</si>
  <si>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</si>
  <si>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</si>
  <si>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</si>
  <si>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</si>
  <si>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03012476</t>
  </si>
  <si>
    <t>HR</t>
  </si>
  <si>
    <t>03000225</t>
  </si>
  <si>
    <t>37879152548</t>
  </si>
  <si>
    <t>747800063MY717H3N08</t>
  </si>
  <si>
    <t>1383</t>
  </si>
  <si>
    <t>SAPONIA D.D.</t>
  </si>
  <si>
    <t>OSIJEK</t>
  </si>
  <si>
    <t>MATIJE GUPCA 2</t>
  </si>
  <si>
    <t>saponia.saponia.hr</t>
  </si>
  <si>
    <t>www.saponia.hr</t>
  </si>
  <si>
    <t>Rajhl Gordana</t>
  </si>
  <si>
    <t>031 513 613</t>
  </si>
  <si>
    <t>gordana.rajhl@saponia.hr</t>
  </si>
  <si>
    <t>KPMG Croatia d.o.o.</t>
  </si>
  <si>
    <t>Domagoj Hrkač</t>
  </si>
  <si>
    <t>Obveznik: SAPONIA D.D.</t>
  </si>
  <si>
    <t>stanje na dan 31.12.2023</t>
  </si>
  <si>
    <t>u razdoblju 01.01.2023 do 31.12.2023</t>
  </si>
  <si>
    <r>
      <t xml:space="preserve">Bilješke uz financijske izvještaje – TFI
(sastavljaju se za tromjesečna izvještajna razdoblja)
Naziv izdavatelja:		SAPONIA D.D.
OIB:				37879152548
Izvještajno razdoblje:		01.01.-31.12.2023.
Vrijednosnica:			SAPN (ISIN: HRSAPNRA0007)
LEI:				7478000063MY717H3N08
Segment uređenog tržišta:	Redovito tržište Zagrebačke burze 
</t>
    </r>
    <r>
      <rPr>
        <b/>
        <sz val="10"/>
        <rFont val="Arial"/>
        <family val="2"/>
        <charset val="238"/>
      </rPr>
      <t>Opći podaci</t>
    </r>
    <r>
      <rPr>
        <sz val="10"/>
        <rFont val="Arial"/>
        <family val="2"/>
        <charset val="238"/>
      </rPr>
      <t xml:space="preserve">
Saponia je dioničko društvo osnovano u Republici Hrvatskoj. Društvo se bavi proizvodnjom sredstava za pranje, kozmetičkih preparata, ostalih kemijskih proizvoda, lijekova, farmaceutskih kemikalija, kemikalija za poljoprivredu, prehrambenih proizvoda, trgovinom na veliko i malo, vanjskom trgovinom i zastupanjem. Društvo je osnovano 1894. godine, registrirano je pri Trgovačkom sudu u Osijeku pod brojem MBS 030002225, a sjedište Društva  je u Osijeku, Matije Gupca 2.
Na kraju izvještajnog razdoblja Saponia zapošljava 751 zaposlenika (2022: 721).
Odlukom Skupštine od 13. listopada 2023. godine, za neovisnog revizora imenovano je društvo KPMG Croatia d.o.o. Zagreb.
Dionica SAPN-R-A uvrštena je na Redovno tržište Zagrebačke burze. Temeljni kapital društva iznosi 32.406.822 eura, a podijeljen je na 658.564 dionice bez nominalne vrijednosti. Na datum objave financijskih izvještaja u portfelju Društva nalaze se ukupno 3.140 dionice što čini 0,48% ukupnog kapitala Društva. Tržišna kapitalizacija na posljednji dan promatranog razdoblja iznosi 62.563.580 eura.
Vlasnička struktura Društva 
Mepas d.o.o. Široki Brijeg		87,30%
Mali dioničari			              12,22%
Trezorske dionice			  0,48%
				             100,00%
Nadzorni odbor Društva					Uprava Društva
Predsjednik		Zdravko Pavić			Ivan Grbešić			
Član			Tonćo Zovko			Davor Bošnjaković
Član			Robert Knezović		Hrvoje Bujan
Član			Željko Grbačić			Marko Mikulić
</t>
    </r>
    <r>
      <rPr>
        <b/>
        <sz val="12"/>
        <rFont val="Arial"/>
        <family val="2"/>
        <charset val="238"/>
      </rPr>
      <t xml:space="preserve">Izjava o usklađenosti
</t>
    </r>
    <r>
      <rPr>
        <sz val="10"/>
        <rFont val="Arial"/>
        <family val="2"/>
        <charset val="238"/>
      </rPr>
      <t xml:space="preserve">Financijski izvještaji Društva sastavljeni su u skladu sa Zakonom o računovodstvu i Međunarodnim standardima financijskog izvještavanja koji su na snazi u Republici Hrvatskoj za 2023. godinu.
Ovi nekonsolidirani tromjesečni izvještaji sastavljeni su u skladu s MRS 34 Financijsko izvještavanje za razdoblja tijekom godine, te obuhvaćaju skraćeni set financijskih izvještaja  i odabranih bilješki. 
Vlada Republike Hrvatske je donijela je Odluku o objavi uvođenja eura kao službene valute u Republici Hrvatskoj (objavljena u „Narodnim novinama“ br. 85/22.). Navedenom odlukom euro postaje službena novčana jedinica i zakonsko sredstvo plaćanja u Republici Hrvatskoj na dan 1. siječnja 2023. godine. Fiksni tečaj konverzije određen je na 7,53450 kuna za jedan euro. Uvođenje eura kao službene valute u Republici Hrvatskoj predstavlja promjenu funkcionalne valute koja će se obračunavati prospektivno.
</t>
    </r>
    <r>
      <rPr>
        <b/>
        <sz val="12"/>
        <rFont val="Arial"/>
        <family val="2"/>
        <charset val="238"/>
      </rPr>
      <t>Značajne računovodstvene politike, poslovni događaji i informacije</t>
    </r>
    <r>
      <rPr>
        <b/>
        <sz val="16"/>
        <rFont val="Arial"/>
        <family val="2"/>
        <charset val="238"/>
      </rPr>
      <t xml:space="preserve">
</t>
    </r>
    <r>
      <rPr>
        <sz val="10"/>
        <rFont val="Arial"/>
        <family val="2"/>
        <charset val="238"/>
      </rPr>
      <t xml:space="preserve">U financijskim izvještajima za razdoblje 01.01.-31.12.2023. godine primjenjivane su iste računovodstvene politike i metode izračunavanja u financijskim izvještajima kao i kod posljednjeg godišnjeg financijskog izvještaja za 2022. godinu.
Godišnji financijski izvještaji za 2022. godinu dostupni su na internetskim stranicama društava Saponia d.d.  i Zagrebačka burza d.d. Izvještaji su dostavljeni Službenom registru propisanih informacija pri Hrvatskoj agenciji za nadzor financijskih usluga kao i Financijskoj agenciji (FINA) u svrhu javne objave.
Dana 12. travnja 2023. godine, Nadzorni odbor Saponije imenovao je Hrvoja Bujana za novog člana Uprave. Nadzorni odbor Saponije d.d. dana 28. travnja 2023. godine donio je odluku kojom se umjesto Dajane Mrčela za predsjednika Uprave Saponije d.d. od 2. svibnja 2023 godine imenuje dosadašnji član Uprave Ivan Grbešić. Nadzorni odbor je istom odlukom imenovao novog člana uprave Davora Bošnjakovića. 
Dana 13. listopada 2023. godine Nadzorni odbor Saponije d.d. donio je odluku kojom je imenovao novog člana Uprave Marka Mikulića na vrijeme od pet godina.
Uprava Saponije d.d. od 13. listopada 2023. godine djeluje u sastavu:  Ivan Grbešić, predsjednik Uprave, te Hrvoje Bujan,  Davor Bošnjaković  i Marko Mikulić kao članovi Uprave.
Dana 26. listopada 2023. godine Nadzorni odbor Saponije d.d. donio je odluku o davanju prokure kojom je imenovao  Filipa Grbešića za prokuristu Saponije d.d. na vrijeme od pet godina. 
Sukladno MSFI standardima, u vezi implikacije ruske invazije na Ukrajinu, izjavljujemo da Društvo u svom poslovanju nije direktno izloženo subjektima iz Rusije.
Svi ostali poslovni događaji u promatranom razdoblju karakteristični su za redovno poslovanje Društva i nemaju značajan utjecaj na promjene imovine, obveza, glavnice, neto dobiti ili novčani tijek.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</si>
</sst>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1" xr6:uid="{00000000-000C-0000-FFFF-FFFF39000000}" r="H35" connectionId="0">
    <xmlCellPr id="1" xr6:uid="{00000000-0010-0000-3900-000001000000}" uniqueName="P1074962">
      <xmlPr mapId="3" xpath="/TFI-IZD-POD/IFP-TFI-IZD-POD-E_1000976/P1074962" xmlDataType="decimal"/>
    </xmlCellPr>
  </singleXmlCell>
  <singleXmlCell id="62" xr6:uid="{00000000-000C-0000-FFFF-FFFF3A000000}" r="I35" connectionId="0">
    <xmlCellPr id="1" xr6:uid="{00000000-0010-0000-3A00-000001000000}" uniqueName="P1074964">
      <xmlPr mapId="3" xpath="/TFI-IZD-POD/IFP-TFI-IZD-POD-E_1000976/P1074964" xmlDataType="decimal"/>
    </xmlCellPr>
  </singleXmlCell>
  <singleXmlCell id="63" xr6:uid="{00000000-000C-0000-FFFF-FFFF3B000000}" r="H36" connectionId="0">
    <xmlCellPr id="1" xr6:uid="{00000000-0010-0000-3B00-000001000000}" uniqueName="P1074923">
      <xmlPr mapId="3" xpath="/TFI-IZD-POD/IFP-TFI-IZD-POD-E_1000976/P1074923" xmlDataType="decimal"/>
    </xmlCellPr>
  </singleXmlCell>
  <singleXmlCell id="64" xr6:uid="{00000000-000C-0000-FFFF-FFFF3C000000}" r="I36" connectionId="0">
    <xmlCellPr id="1" xr6:uid="{00000000-0010-0000-3C00-000001000000}" uniqueName="P1074925">
      <xmlPr mapId="3" xpath="/TFI-IZD-POD/IFP-TFI-IZD-POD-E_1000976/P1074925" xmlDataType="decimal"/>
    </xmlCellPr>
  </singleXmlCell>
  <singleXmlCell id="65" xr6:uid="{00000000-000C-0000-FFFF-FFFF3D000000}" r="H37" connectionId="0">
    <xmlCellPr id="1" xr6:uid="{00000000-0010-0000-3D00-000001000000}" uniqueName="P1084406">
      <xmlPr mapId="3" xpath="/TFI-IZD-POD/IFP-TFI-IZD-POD-E_1000976/P1084406" xmlDataType="decimal"/>
    </xmlCellPr>
  </singleXmlCell>
  <singleXmlCell id="66" xr6:uid="{00000000-000C-0000-FFFF-FFFF3E000000}" r="I37" connectionId="0">
    <xmlCellPr id="1" xr6:uid="{00000000-0010-0000-3E00-000001000000}" uniqueName="P1084407">
      <xmlPr mapId="3" xpath="/TFI-IZD-POD/IFP-TFI-IZD-POD-E_1000976/P1084407" xmlDataType="decimal"/>
    </xmlCellPr>
  </singleXmlCell>
  <singleXmlCell id="67" xr6:uid="{00000000-000C-0000-FFFF-FFFF3F000000}" r="H38" connectionId="0">
    <xmlCellPr id="1" xr6:uid="{00000000-0010-0000-3F00-000001000000}" uniqueName="P1074967">
      <xmlPr mapId="3" xpath="/TFI-IZD-POD/IFP-TFI-IZD-POD-E_1000976/P1074967" xmlDataType="decimal"/>
    </xmlCellPr>
  </singleXmlCell>
  <singleXmlCell id="68" xr6:uid="{00000000-000C-0000-FFFF-FFFF40000000}" r="I38" connectionId="0">
    <xmlCellPr id="1" xr6:uid="{00000000-0010-0000-4000-000001000000}" uniqueName="P1074973">
      <xmlPr mapId="3" xpath="/TFI-IZD-POD/IFP-TFI-IZD-POD-E_1000976/P1074973" xmlDataType="decimal"/>
    </xmlCellPr>
  </singleXmlCell>
  <singleXmlCell id="69" xr6:uid="{00000000-000C-0000-FFFF-FFFF41000000}" r="H39" connectionId="0">
    <xmlCellPr id="1" xr6:uid="{00000000-0010-0000-4100-000001000000}" uniqueName="P1074975">
      <xmlPr mapId="3" xpath="/TFI-IZD-POD/IFP-TFI-IZD-POD-E_1000976/P1074975" xmlDataType="decimal"/>
    </xmlCellPr>
  </singleXmlCell>
  <singleXmlCell id="70" xr6:uid="{00000000-000C-0000-FFFF-FFFF42000000}" r="I39" connectionId="0">
    <xmlCellPr id="1" xr6:uid="{00000000-0010-0000-4200-000001000000}" uniqueName="P1074979">
      <xmlPr mapId="3" xpath="/TFI-IZD-POD/IFP-TFI-IZD-POD-E_1000976/P1074979" xmlDataType="decimal"/>
    </xmlCellPr>
  </singleXmlCell>
  <singleXmlCell id="71" xr6:uid="{00000000-000C-0000-FFFF-FFFF43000000}" r="H40" connectionId="0">
    <xmlCellPr id="1" xr6:uid="{00000000-0010-0000-4300-000001000000}" uniqueName="P1074981">
      <xmlPr mapId="3" xpath="/TFI-IZD-POD/IFP-TFI-IZD-POD-E_1000976/P1074981" xmlDataType="decimal"/>
    </xmlCellPr>
  </singleXmlCell>
  <singleXmlCell id="72" xr6:uid="{00000000-000C-0000-FFFF-FFFF44000000}" r="I40" connectionId="0">
    <xmlCellPr id="1" xr6:uid="{00000000-0010-0000-4400-000001000000}" uniqueName="P1074983">
      <xmlPr mapId="3" xpath="/TFI-IZD-POD/IFP-TFI-IZD-POD-E_1000976/P1074983" xmlDataType="decimal"/>
    </xmlCellPr>
  </singleXmlCell>
  <singleXmlCell id="73" xr6:uid="{00000000-000C-0000-FFFF-FFFF45000000}" r="H41" connectionId="0">
    <xmlCellPr id="1" xr6:uid="{00000000-0010-0000-4500-000001000000}" uniqueName="P1074985">
      <xmlPr mapId="3" xpath="/TFI-IZD-POD/IFP-TFI-IZD-POD-E_1000976/P1074985" xmlDataType="decimal"/>
    </xmlCellPr>
  </singleXmlCell>
  <singleXmlCell id="74" xr6:uid="{00000000-000C-0000-FFFF-FFFF46000000}" r="I41" connectionId="0">
    <xmlCellPr id="1" xr6:uid="{00000000-0010-0000-4600-000001000000}" uniqueName="P1074987">
      <xmlPr mapId="3" xpath="/TFI-IZD-POD/IFP-TFI-IZD-POD-E_1000976/P1074987" xmlDataType="decimal"/>
    </xmlCellPr>
  </singleXmlCell>
  <singleXmlCell id="75" xr6:uid="{00000000-000C-0000-FFFF-FFFF47000000}" r="H42" connectionId="0">
    <xmlCellPr id="1" xr6:uid="{00000000-0010-0000-4700-000001000000}" uniqueName="P1074989">
      <xmlPr mapId="3" xpath="/TFI-IZD-POD/IFP-TFI-IZD-POD-E_1000976/P1074989" xmlDataType="decimal"/>
    </xmlCellPr>
  </singleXmlCell>
  <singleXmlCell id="76" xr6:uid="{00000000-000C-0000-FFFF-FFFF48000000}" r="I42" connectionId="0">
    <xmlCellPr id="1" xr6:uid="{00000000-0010-0000-4800-000001000000}" uniqueName="P1074991">
      <xmlPr mapId="3" xpath="/TFI-IZD-POD/IFP-TFI-IZD-POD-E_1000976/P1074991" xmlDataType="decimal"/>
    </xmlCellPr>
  </singleXmlCell>
  <singleXmlCell id="77" xr6:uid="{00000000-000C-0000-FFFF-FFFF49000000}" r="H43" connectionId="0">
    <xmlCellPr id="1" xr6:uid="{00000000-0010-0000-4900-000001000000}" uniqueName="P1074994">
      <xmlPr mapId="3" xpath="/TFI-IZD-POD/IFP-TFI-IZD-POD-E_1000976/P1074994" xmlDataType="decimal"/>
    </xmlCellPr>
  </singleXmlCell>
  <singleXmlCell id="78" xr6:uid="{00000000-000C-0000-FFFF-FFFF4A000000}" r="I43" connectionId="0">
    <xmlCellPr id="1" xr6:uid="{00000000-0010-0000-4A00-000001000000}" uniqueName="P1074997">
      <xmlPr mapId="3" xpath="/TFI-IZD-POD/IFP-TFI-IZD-POD-E_1000976/P1074997" xmlDataType="decimal"/>
    </xmlCellPr>
  </singleXmlCell>
  <singleXmlCell id="79" xr6:uid="{00000000-000C-0000-FFFF-FFFF4B000000}" r="H44" connectionId="0">
    <xmlCellPr id="1" xr6:uid="{00000000-0010-0000-4B00-000001000000}" uniqueName="P1074998">
      <xmlPr mapId="3" xpath="/TFI-IZD-POD/IFP-TFI-IZD-POD-E_1000976/P1074998" xmlDataType="decimal"/>
    </xmlCellPr>
  </singleXmlCell>
  <singleXmlCell id="80" xr6:uid="{00000000-000C-0000-FFFF-FFFF4C000000}" r="I44" connectionId="0">
    <xmlCellPr id="1" xr6:uid="{00000000-0010-0000-4C00-000001000000}" uniqueName="P1075000">
      <xmlPr mapId="3" xpath="/TFI-IZD-POD/IFP-TFI-IZD-POD-E_1000976/P1075000" xmlDataType="decimal"/>
    </xmlCellPr>
  </singleXmlCell>
  <singleXmlCell id="81" xr6:uid="{00000000-000C-0000-FFFF-FFFF4D000000}" r="H45" connectionId="0">
    <xmlCellPr id="1" xr6:uid="{00000000-0010-0000-4D00-000001000000}" uniqueName="P1075001">
      <xmlPr mapId="3" xpath="/TFI-IZD-POD/IFP-TFI-IZD-POD-E_1000976/P1075001" xmlDataType="decimal"/>
    </xmlCellPr>
  </singleXmlCell>
  <singleXmlCell id="82" xr6:uid="{00000000-000C-0000-FFFF-FFFF4E000000}" r="I45" connectionId="0">
    <xmlCellPr id="1" xr6:uid="{00000000-0010-0000-4E00-000001000000}" uniqueName="P1075003">
      <xmlPr mapId="3" xpath="/TFI-IZD-POD/IFP-TFI-IZD-POD-E_1000976/P1075003" xmlDataType="decimal"/>
    </xmlCellPr>
  </singleXmlCell>
  <singleXmlCell id="83" xr6:uid="{00000000-000C-0000-FFFF-FFFF4F000000}" r="H46" connectionId="0">
    <xmlCellPr id="1" xr6:uid="{00000000-0010-0000-4F00-000001000000}" uniqueName="P1075005">
      <xmlPr mapId="3" xpath="/TFI-IZD-POD/IFP-TFI-IZD-POD-E_1000976/P1075005" xmlDataType="decimal"/>
    </xmlCellPr>
  </singleXmlCell>
  <singleXmlCell id="84" xr6:uid="{00000000-000C-0000-FFFF-FFFF50000000}" r="I46" connectionId="0">
    <xmlCellPr id="1" xr6:uid="{00000000-0010-0000-5000-000001000000}" uniqueName="P1075007">
      <xmlPr mapId="3" xpath="/TFI-IZD-POD/IFP-TFI-IZD-POD-E_1000976/P1075007" xmlDataType="decimal"/>
    </xmlCellPr>
  </singleXmlCell>
  <singleXmlCell id="85" xr6:uid="{00000000-000C-0000-FFFF-FFFF51000000}" r="H47" connectionId="0">
    <xmlCellPr id="1" xr6:uid="{00000000-0010-0000-5100-000001000000}" uniqueName="P1075009">
      <xmlPr mapId="3" xpath="/TFI-IZD-POD/IFP-TFI-IZD-POD-E_1000976/P1075009" xmlDataType="decimal"/>
    </xmlCellPr>
  </singleXmlCell>
  <singleXmlCell id="86" xr6:uid="{00000000-000C-0000-FFFF-FFFF52000000}" r="I47" connectionId="0">
    <xmlCellPr id="1" xr6:uid="{00000000-0010-0000-5200-000001000000}" uniqueName="P1075011">
      <xmlPr mapId="3" xpath="/TFI-IZD-POD/IFP-TFI-IZD-POD-E_1000976/P1075011" xmlDataType="decimal"/>
    </xmlCellPr>
  </singleXmlCell>
  <singleXmlCell id="87" xr6:uid="{00000000-000C-0000-FFFF-FFFF53000000}" r="H48" connectionId="0">
    <xmlCellPr id="1" xr6:uid="{00000000-0010-0000-5300-000001000000}" uniqueName="P1075012">
      <xmlPr mapId="3" xpath="/TFI-IZD-POD/IFP-TFI-IZD-POD-E_1000976/P1075012" xmlDataType="decimal"/>
    </xmlCellPr>
  </singleXmlCell>
  <singleXmlCell id="88" xr6:uid="{00000000-000C-0000-FFFF-FFFF54000000}" r="I48" connectionId="0">
    <xmlCellPr id="1" xr6:uid="{00000000-0010-0000-5400-000001000000}" uniqueName="P1075014">
      <xmlPr mapId="3" xpath="/TFI-IZD-POD/IFP-TFI-IZD-POD-E_1000976/P1075014" xmlDataType="decimal"/>
    </xmlCellPr>
  </singleXmlCell>
  <singleXmlCell id="89" xr6:uid="{00000000-000C-0000-FFFF-FFFF55000000}" r="H49" connectionId="0">
    <xmlCellPr id="1" xr6:uid="{00000000-0010-0000-5500-000001000000}" uniqueName="P1075016">
      <xmlPr mapId="3" xpath="/TFI-IZD-POD/IFP-TFI-IZD-POD-E_1000976/P1075016" xmlDataType="decimal"/>
    </xmlCellPr>
  </singleXmlCell>
  <singleXmlCell id="90" xr6:uid="{00000000-000C-0000-FFFF-FFFF56000000}" r="I49" connectionId="0">
    <xmlCellPr id="1" xr6:uid="{00000000-0010-0000-5600-000001000000}" uniqueName="P1075018">
      <xmlPr mapId="3" xpath="/TFI-IZD-POD/IFP-TFI-IZD-POD-E_1000976/P1075018" xmlDataType="decimal"/>
    </xmlCellPr>
  </singleXmlCell>
  <singleXmlCell id="91" xr6:uid="{00000000-000C-0000-FFFF-FFFF57000000}" r="H50" connectionId="0">
    <xmlCellPr id="1" xr6:uid="{00000000-0010-0000-5700-000001000000}" uniqueName="P1075020">
      <xmlPr mapId="3" xpath="/TFI-IZD-POD/IFP-TFI-IZD-POD-E_1000976/P1075020" xmlDataType="decimal"/>
    </xmlCellPr>
  </singleXmlCell>
  <singleXmlCell id="92" xr6:uid="{00000000-000C-0000-FFFF-FFFF58000000}" r="I50" connectionId="0">
    <xmlCellPr id="1" xr6:uid="{00000000-0010-0000-5800-000001000000}" uniqueName="P1075023">
      <xmlPr mapId="3" xpath="/TFI-IZD-POD/IFP-TFI-IZD-POD-E_1000976/P1075023" xmlDataType="decimal"/>
    </xmlCellPr>
  </singleXmlCell>
  <singleXmlCell id="93" xr6:uid="{00000000-000C-0000-FFFF-FFFF59000000}" r="H51" connectionId="0">
    <xmlCellPr id="1" xr6:uid="{00000000-0010-0000-5900-000001000000}" uniqueName="P1075026">
      <xmlPr mapId="3" xpath="/TFI-IZD-POD/IFP-TFI-IZD-POD-E_1000976/P1075026" xmlDataType="decimal"/>
    </xmlCellPr>
  </singleXmlCell>
  <singleXmlCell id="94" xr6:uid="{00000000-000C-0000-FFFF-FFFF5A000000}" r="I51" connectionId="0">
    <xmlCellPr id="1" xr6:uid="{00000000-0010-0000-5A00-000001000000}" uniqueName="P1075028">
      <xmlPr mapId="3" xpath="/TFI-IZD-POD/IFP-TFI-IZD-POD-E_1000976/P1075028" xmlDataType="decimal"/>
    </xmlCellPr>
  </singleXmlCell>
  <singleXmlCell id="95" xr6:uid="{00000000-000C-0000-FFFF-FFFF5B000000}" r="H52" connectionId="0">
    <xmlCellPr id="1" xr6:uid="{00000000-0010-0000-5B00-000001000000}" uniqueName="P1075031">
      <xmlPr mapId="3" xpath="/TFI-IZD-POD/IFP-TFI-IZD-POD-E_1000976/P1075031" xmlDataType="decimal"/>
    </xmlCellPr>
  </singleXmlCell>
  <singleXmlCell id="96" xr6:uid="{00000000-000C-0000-FFFF-FFFF5C000000}" r="I52" connectionId="0">
    <xmlCellPr id="1" xr6:uid="{00000000-0010-0000-5C00-000001000000}" uniqueName="P1075033">
      <xmlPr mapId="3" xpath="/TFI-IZD-POD/IFP-TFI-IZD-POD-E_1000976/P1075033" xmlDataType="decimal"/>
    </xmlCellPr>
  </singleXmlCell>
  <singleXmlCell id="97" xr6:uid="{00000000-000C-0000-FFFF-FFFF5D000000}" r="H53" connectionId="0">
    <xmlCellPr id="1" xr6:uid="{00000000-0010-0000-5D00-000001000000}" uniqueName="P1075035">
      <xmlPr mapId="3" xpath="/TFI-IZD-POD/IFP-TFI-IZD-POD-E_1000976/P1075035" xmlDataType="decimal"/>
    </xmlCellPr>
  </singleXmlCell>
  <singleXmlCell id="98" xr6:uid="{00000000-000C-0000-FFFF-FFFF5E000000}" r="I53" connectionId="0">
    <xmlCellPr id="1" xr6:uid="{00000000-0010-0000-5E00-000001000000}" uniqueName="P1075037">
      <xmlPr mapId="3" xpath="/TFI-IZD-POD/IFP-TFI-IZD-POD-E_1000976/P1075037" xmlDataType="decimal"/>
    </xmlCellPr>
  </singleXmlCell>
  <singleXmlCell id="99" xr6:uid="{00000000-000C-0000-FFFF-FFFF5F000000}" r="H54" connectionId="0">
    <xmlCellPr id="1" xr6:uid="{00000000-0010-0000-5F00-000001000000}" uniqueName="P1075039">
      <xmlPr mapId="3" xpath="/TFI-IZD-POD/IFP-TFI-IZD-POD-E_1000976/P1075039" xmlDataType="decimal"/>
    </xmlCellPr>
  </singleXmlCell>
  <singleXmlCell id="100" xr6:uid="{00000000-000C-0000-FFFF-FFFF60000000}" r="I54" connectionId="0">
    <xmlCellPr id="1" xr6:uid="{00000000-0010-0000-6000-000001000000}" uniqueName="P1075043">
      <xmlPr mapId="3" xpath="/TFI-IZD-POD/IFP-TFI-IZD-POD-E_1000976/P1075043" xmlDataType="decimal"/>
    </xmlCellPr>
  </singleXmlCell>
  <singleXmlCell id="101" xr6:uid="{00000000-000C-0000-FFFF-FFFF61000000}" r="H55" connectionId="0">
    <xmlCellPr id="1" xr6:uid="{00000000-0010-0000-6100-000001000000}" uniqueName="P1075055">
      <xmlPr mapId="3" xpath="/TFI-IZD-POD/IFP-TFI-IZD-POD-E_1000976/P1075055" xmlDataType="decimal"/>
    </xmlCellPr>
  </singleXmlCell>
  <singleXmlCell id="102" xr6:uid="{00000000-000C-0000-FFFF-FFFF62000000}" r="I55" connectionId="0">
    <xmlCellPr id="1" xr6:uid="{00000000-0010-0000-6200-000001000000}" uniqueName="P1075057">
      <xmlPr mapId="3" xpath="/TFI-IZD-POD/IFP-TFI-IZD-POD-E_1000976/P1075057" xmlDataType="decimal"/>
    </xmlCellPr>
  </singleXmlCell>
  <singleXmlCell id="103" xr6:uid="{00000000-000C-0000-FFFF-FFFF63000000}" r="H56" connectionId="0">
    <xmlCellPr id="1" xr6:uid="{00000000-0010-0000-6300-000001000000}" uniqueName="P1075058">
      <xmlPr mapId="3" xpath="/TFI-IZD-POD/IFP-TFI-IZD-POD-E_1000976/P1075058" xmlDataType="decimal"/>
    </xmlCellPr>
  </singleXmlCell>
  <singleXmlCell id="104" xr6:uid="{00000000-000C-0000-FFFF-FFFF64000000}" r="I56" connectionId="0">
    <xmlCellPr id="1" xr6:uid="{00000000-0010-0000-6400-000001000000}" uniqueName="P1075060">
      <xmlPr mapId="3" xpath="/TFI-IZD-POD/IFP-TFI-IZD-POD-E_1000976/P1075060" xmlDataType="decimal"/>
    </xmlCellPr>
  </singleXmlCell>
  <singleXmlCell id="105" xr6:uid="{00000000-000C-0000-FFFF-FFFF65000000}" r="H57" connectionId="0">
    <xmlCellPr id="1" xr6:uid="{00000000-0010-0000-6500-000001000000}" uniqueName="P1075063">
      <xmlPr mapId="3" xpath="/TFI-IZD-POD/IFP-TFI-IZD-POD-E_1000976/P1075063" xmlDataType="decimal"/>
    </xmlCellPr>
  </singleXmlCell>
  <singleXmlCell id="106" xr6:uid="{00000000-000C-0000-FFFF-FFFF66000000}" r="I57" connectionId="0">
    <xmlCellPr id="1" xr6:uid="{00000000-0010-0000-6600-000001000000}" uniqueName="P1075065">
      <xmlPr mapId="3" xpath="/TFI-IZD-POD/IFP-TFI-IZD-POD-E_1000976/P1075065" xmlDataType="decimal"/>
    </xmlCellPr>
  </singleXmlCell>
  <singleXmlCell id="107" xr6:uid="{00000000-000C-0000-FFFF-FFFF67000000}" r="H58" connectionId="0">
    <xmlCellPr id="1" xr6:uid="{00000000-0010-0000-6700-000001000000}" uniqueName="P1075067">
      <xmlPr mapId="3" xpath="/TFI-IZD-POD/IFP-TFI-IZD-POD-E_1000976/P1075067" xmlDataType="decimal"/>
    </xmlCellPr>
  </singleXmlCell>
  <singleXmlCell id="108" xr6:uid="{00000000-000C-0000-FFFF-FFFF68000000}" r="I58" connectionId="0">
    <xmlCellPr id="1" xr6:uid="{00000000-0010-0000-6800-000001000000}" uniqueName="P1075071">
      <xmlPr mapId="3" xpath="/TFI-IZD-POD/IFP-TFI-IZD-POD-E_1000976/P1075071" xmlDataType="decimal"/>
    </xmlCellPr>
  </singleXmlCell>
  <singleXmlCell id="109" xr6:uid="{00000000-000C-0000-FFFF-FFFF69000000}" r="H59" connectionId="0">
    <xmlCellPr id="1" xr6:uid="{00000000-0010-0000-6900-000001000000}" uniqueName="P1075076">
      <xmlPr mapId="3" xpath="/TFI-IZD-POD/IFP-TFI-IZD-POD-E_1000976/P1075076" xmlDataType="decimal"/>
    </xmlCellPr>
  </singleXmlCell>
  <singleXmlCell id="110" xr6:uid="{00000000-000C-0000-FFFF-FFFF6A000000}" r="I59" connectionId="0">
    <xmlCellPr id="1" xr6:uid="{00000000-0010-0000-6A00-000001000000}" uniqueName="P1075080">
      <xmlPr mapId="3" xpath="/TFI-IZD-POD/IFP-TFI-IZD-POD-E_1000976/P1075080" xmlDataType="decimal"/>
    </xmlCellPr>
  </singleXmlCell>
  <singleXmlCell id="111" xr6:uid="{00000000-000C-0000-FFFF-FFFF6B000000}" r="H60" connectionId="0">
    <xmlCellPr id="1" xr6:uid="{00000000-0010-0000-6B00-000001000000}" uniqueName="P1075083">
      <xmlPr mapId="3" xpath="/TFI-IZD-POD/IFP-TFI-IZD-POD-E_1000976/P1075083" xmlDataType="decimal"/>
    </xmlCellPr>
  </singleXmlCell>
  <singleXmlCell id="112" xr6:uid="{00000000-000C-0000-FFFF-FFFF6C000000}" r="I60" connectionId="0">
    <xmlCellPr id="1" xr6:uid="{00000000-0010-0000-6C00-000001000000}" uniqueName="P1075085">
      <xmlPr mapId="3" xpath="/TFI-IZD-POD/IFP-TFI-IZD-POD-E_1000976/P1075085" xmlDataType="decimal"/>
    </xmlCellPr>
  </singleXmlCell>
  <singleXmlCell id="113" xr6:uid="{00000000-000C-0000-FFFF-FFFF6D000000}" r="H61" connectionId="0">
    <xmlCellPr id="1" xr6:uid="{00000000-0010-0000-6D00-000001000000}" uniqueName="P1075091">
      <xmlPr mapId="3" xpath="/TFI-IZD-POD/IFP-TFI-IZD-POD-E_1000976/P1075091" xmlDataType="decimal"/>
    </xmlCellPr>
  </singleXmlCell>
  <singleXmlCell id="114" xr6:uid="{00000000-000C-0000-FFFF-FFFF6E000000}" r="I61" connectionId="0">
    <xmlCellPr id="1" xr6:uid="{00000000-0010-0000-6E00-000001000000}" uniqueName="P1075093">
      <xmlPr mapId="3" xpath="/TFI-IZD-POD/IFP-TFI-IZD-POD-E_1000976/P1075093" xmlDataType="decimal"/>
    </xmlCellPr>
  </singleXmlCell>
  <singleXmlCell id="115" xr6:uid="{00000000-000C-0000-FFFF-FFFF6F000000}" r="H62" connectionId="0">
    <xmlCellPr id="1" xr6:uid="{00000000-0010-0000-6F00-000001000000}" uniqueName="P1075095">
      <xmlPr mapId="3" xpath="/TFI-IZD-POD/IFP-TFI-IZD-POD-E_1000976/P1075095" xmlDataType="decimal"/>
    </xmlCellPr>
  </singleXmlCell>
  <singleXmlCell id="116" xr6:uid="{00000000-000C-0000-FFFF-FFFF70000000}" r="I62" connectionId="0">
    <xmlCellPr id="1" xr6:uid="{00000000-0010-0000-7000-000001000000}" uniqueName="P1075097">
      <xmlPr mapId="3" xpath="/TFI-IZD-POD/IFP-TFI-IZD-POD-E_1000976/P1075097" xmlDataType="decimal"/>
    </xmlCellPr>
  </singleXmlCell>
  <singleXmlCell id="117" xr6:uid="{00000000-000C-0000-FFFF-FFFF71000000}" r="H63" connectionId="0">
    <xmlCellPr id="1" xr6:uid="{00000000-0010-0000-7100-000001000000}" uniqueName="P1075099">
      <xmlPr mapId="3" xpath="/TFI-IZD-POD/IFP-TFI-IZD-POD-E_1000976/P1075099" xmlDataType="decimal"/>
    </xmlCellPr>
  </singleXmlCell>
  <singleXmlCell id="118" xr6:uid="{00000000-000C-0000-FFFF-FFFF72000000}" r="I63" connectionId="0">
    <xmlCellPr id="1" xr6:uid="{00000000-0010-0000-7200-000001000000}" uniqueName="P1075100">
      <xmlPr mapId="3" xpath="/TFI-IZD-POD/IFP-TFI-IZD-POD-E_1000976/P1075100" xmlDataType="decimal"/>
    </xmlCellPr>
  </singleXmlCell>
  <singleXmlCell id="119" xr6:uid="{00000000-000C-0000-FFFF-FFFF73000000}" r="H64" connectionId="0">
    <xmlCellPr id="1" xr6:uid="{00000000-0010-0000-7300-000001000000}" uniqueName="P1075101">
      <xmlPr mapId="3" xpath="/TFI-IZD-POD/IFP-TFI-IZD-POD-E_1000976/P1075101" xmlDataType="decimal"/>
    </xmlCellPr>
  </singleXmlCell>
  <singleXmlCell id="120" xr6:uid="{00000000-000C-0000-FFFF-FFFF74000000}" r="I64" connectionId="0">
    <xmlCellPr id="1" xr6:uid="{00000000-0010-0000-7400-000001000000}" uniqueName="P1075102">
      <xmlPr mapId="3" xpath="/TFI-IZD-POD/IFP-TFI-IZD-POD-E_1000976/P1075102" xmlDataType="decimal"/>
    </xmlCellPr>
  </singleXmlCell>
  <singleXmlCell id="121" xr6:uid="{00000000-000C-0000-FFFF-FFFF75000000}" r="H65" connectionId="0">
    <xmlCellPr id="1" xr6:uid="{00000000-0010-0000-7500-000001000000}" uniqueName="P1075103">
      <xmlPr mapId="3" xpath="/TFI-IZD-POD/IFP-TFI-IZD-POD-E_1000976/P1075103" xmlDataType="decimal"/>
    </xmlCellPr>
  </singleXmlCell>
  <singleXmlCell id="122" xr6:uid="{00000000-000C-0000-FFFF-FFFF76000000}" r="I65" connectionId="0">
    <xmlCellPr id="1" xr6:uid="{00000000-0010-0000-7600-000001000000}" uniqueName="P1075104">
      <xmlPr mapId="3" xpath="/TFI-IZD-POD/IFP-TFI-IZD-POD-E_1000976/P1075104" xmlDataType="decimal"/>
    </xmlCellPr>
  </singleXmlCell>
  <singleXmlCell id="123" xr6:uid="{00000000-000C-0000-FFFF-FFFF77000000}" r="H66" connectionId="0">
    <xmlCellPr id="1" xr6:uid="{00000000-0010-0000-7700-000001000000}" uniqueName="P1075105">
      <xmlPr mapId="3" xpath="/TFI-IZD-POD/IFP-TFI-IZD-POD-E_1000976/P1075105" xmlDataType="decimal"/>
    </xmlCellPr>
  </singleXmlCell>
  <singleXmlCell id="124" xr6:uid="{00000000-000C-0000-FFFF-FFFF78000000}" r="I66" connectionId="0">
    <xmlCellPr id="1" xr6:uid="{00000000-0010-0000-7800-000001000000}" uniqueName="P1075106">
      <xmlPr mapId="3" xpath="/TFI-IZD-POD/IFP-TFI-IZD-POD-E_1000976/P1075106" xmlDataType="decimal"/>
    </xmlCellPr>
  </singleXmlCell>
  <singleXmlCell id="125" xr6:uid="{00000000-000C-0000-FFFF-FFFF79000000}" r="H67" connectionId="0">
    <xmlCellPr id="1" xr6:uid="{00000000-0010-0000-7900-000001000000}" uniqueName="P1075107">
      <xmlPr mapId="3" xpath="/TFI-IZD-POD/IFP-TFI-IZD-POD-E_1000976/P1075107" xmlDataType="decimal"/>
    </xmlCellPr>
  </singleXmlCell>
  <singleXmlCell id="126" xr6:uid="{00000000-000C-0000-FFFF-FFFF7A000000}" r="I67" connectionId="0">
    <xmlCellPr id="1" xr6:uid="{00000000-0010-0000-7A00-000001000000}" uniqueName="P1075108">
      <xmlPr mapId="3" xpath="/TFI-IZD-POD/IFP-TFI-IZD-POD-E_1000976/P1075108" xmlDataType="decimal"/>
    </xmlCellPr>
  </singleXmlCell>
  <singleXmlCell id="127" xr6:uid="{00000000-000C-0000-FFFF-FFFF7B000000}" r="H68" connectionId="0">
    <xmlCellPr id="1" xr6:uid="{00000000-0010-0000-7B00-000001000000}" uniqueName="P1075109">
      <xmlPr mapId="3" xpath="/TFI-IZD-POD/IFP-TFI-IZD-POD-E_1000976/P1075109" xmlDataType="decimal"/>
    </xmlCellPr>
  </singleXmlCell>
  <singleXmlCell id="128" xr6:uid="{00000000-000C-0000-FFFF-FFFF7C000000}" r="I68" connectionId="0">
    <xmlCellPr id="1" xr6:uid="{00000000-0010-0000-7C00-000001000000}" uniqueName="P1075110">
      <xmlPr mapId="3" xpath="/TFI-IZD-POD/IFP-TFI-IZD-POD-E_1000976/P1075110" xmlDataType="decimal"/>
    </xmlCellPr>
  </singleXmlCell>
  <singleXmlCell id="129" xr6:uid="{00000000-000C-0000-FFFF-FFFF7D000000}" r="H69" connectionId="0">
    <xmlCellPr id="1" xr6:uid="{00000000-0010-0000-7D00-000001000000}" uniqueName="P1075111">
      <xmlPr mapId="3" xpath="/TFI-IZD-POD/IFP-TFI-IZD-POD-E_1000976/P1075111" xmlDataType="decimal"/>
    </xmlCellPr>
  </singleXmlCell>
  <singleXmlCell id="130" xr6:uid="{00000000-000C-0000-FFFF-FFFF7E000000}" r="I69" connectionId="0">
    <xmlCellPr id="1" xr6:uid="{00000000-0010-0000-7E00-000001000000}" uniqueName="P1075112">
      <xmlPr mapId="3" xpath="/TFI-IZD-POD/IFP-TFI-IZD-POD-E_1000976/P1075112" xmlDataType="decimal"/>
    </xmlCellPr>
  </singleXmlCell>
  <singleXmlCell id="131" xr6:uid="{00000000-000C-0000-FFFF-FFFF7F000000}" r="H70" connectionId="0">
    <xmlCellPr id="1" xr6:uid="{00000000-0010-0000-7F00-000001000000}" uniqueName="P1075113">
      <xmlPr mapId="3" xpath="/TFI-IZD-POD/IFP-TFI-IZD-POD-E_1000976/P1075113" xmlDataType="decimal"/>
    </xmlCellPr>
  </singleXmlCell>
  <singleXmlCell id="132" xr6:uid="{00000000-000C-0000-FFFF-FFFF80000000}" r="I70" connectionId="0">
    <xmlCellPr id="1" xr6:uid="{00000000-0010-0000-8000-000001000000}" uniqueName="P1075114">
      <xmlPr mapId="3" xpath="/TFI-IZD-POD/IFP-TFI-IZD-POD-E_1000976/P1075114" xmlDataType="decimal"/>
    </xmlCellPr>
  </singleXmlCell>
  <singleXmlCell id="133" xr6:uid="{00000000-000C-0000-FFFF-FFFF81000000}" r="H71" connectionId="0">
    <xmlCellPr id="1" xr6:uid="{00000000-0010-0000-8100-000001000000}" uniqueName="P1075115">
      <xmlPr mapId="3" xpath="/TFI-IZD-POD/IFP-TFI-IZD-POD-E_1000976/P1075115" xmlDataType="decimal"/>
    </xmlCellPr>
  </singleXmlCell>
  <singleXmlCell id="134" xr6:uid="{00000000-000C-0000-FFFF-FFFF82000000}" r="I71" connectionId="0">
    <xmlCellPr id="1" xr6:uid="{00000000-0010-0000-8200-000001000000}" uniqueName="P1075116">
      <xmlPr mapId="3" xpath="/TFI-IZD-POD/IFP-TFI-IZD-POD-E_1000976/P1075116" xmlDataType="decimal"/>
    </xmlCellPr>
  </singleXmlCell>
  <singleXmlCell id="135" xr6:uid="{00000000-000C-0000-FFFF-FFFF83000000}" r="H72" connectionId="0">
    <xmlCellPr id="1" xr6:uid="{00000000-0010-0000-8300-000001000000}" uniqueName="P1075117">
      <xmlPr mapId="3" xpath="/TFI-IZD-POD/IFP-TFI-IZD-POD-E_1000976/P1075117" xmlDataType="decimal"/>
    </xmlCellPr>
  </singleXmlCell>
  <singleXmlCell id="136" xr6:uid="{00000000-000C-0000-FFFF-FFFF84000000}" r="I72" connectionId="0">
    <xmlCellPr id="1" xr6:uid="{00000000-0010-0000-8400-000001000000}" uniqueName="P1075118">
      <xmlPr mapId="3" xpath="/TFI-IZD-POD/IFP-TFI-IZD-POD-E_1000976/P1075118" xmlDataType="decimal"/>
    </xmlCellPr>
  </singleXmlCell>
  <singleXmlCell id="137" xr6:uid="{00000000-000C-0000-FFFF-FFFF85000000}" r="H73" connectionId="0">
    <xmlCellPr id="1" xr6:uid="{00000000-0010-0000-8500-000001000000}" uniqueName="P1075119">
      <xmlPr mapId="3" xpath="/TFI-IZD-POD/IFP-TFI-IZD-POD-E_1000976/P1075119" xmlDataType="decimal"/>
    </xmlCellPr>
  </singleXmlCell>
  <singleXmlCell id="138" xr6:uid="{00000000-000C-0000-FFFF-FFFF86000000}" r="I73" connectionId="0">
    <xmlCellPr id="1" xr6:uid="{00000000-0010-0000-8600-000001000000}" uniqueName="P1075120">
      <xmlPr mapId="3" xpath="/TFI-IZD-POD/IFP-TFI-IZD-POD-E_1000976/P1075120" xmlDataType="decimal"/>
    </xmlCellPr>
  </singleXmlCell>
  <singleXmlCell id="139" xr6:uid="{00000000-000C-0000-FFFF-FFFF87000000}" r="H75" connectionId="0">
    <xmlCellPr id="1" xr6:uid="{00000000-0010-0000-8700-000001000000}" uniqueName="P1075121">
      <xmlPr mapId="3" xpath="/TFI-IZD-POD/IFP-TFI-IZD-POD-E_1000976/P1075121" xmlDataType="decimal"/>
    </xmlCellPr>
  </singleXmlCell>
  <singleXmlCell id="140" xr6:uid="{00000000-000C-0000-FFFF-FFFF88000000}" r="I75" connectionId="0">
    <xmlCellPr id="1" xr6:uid="{00000000-0010-0000-8800-000001000000}" uniqueName="P1075229">
      <xmlPr mapId="3" xpath="/TFI-IZD-POD/IFP-TFI-IZD-POD-E_1000976/P1075229" xmlDataType="decimal"/>
    </xmlCellPr>
  </singleXmlCell>
  <singleXmlCell id="141" xr6:uid="{00000000-000C-0000-FFFF-FFFF89000000}" r="H76" connectionId="0">
    <xmlCellPr id="1" xr6:uid="{00000000-0010-0000-8900-000001000000}" uniqueName="P1075230">
      <xmlPr mapId="3" xpath="/TFI-IZD-POD/IFP-TFI-IZD-POD-E_1000976/P1075230" xmlDataType="decimal"/>
    </xmlCellPr>
  </singleXmlCell>
  <singleXmlCell id="142" xr6:uid="{00000000-000C-0000-FFFF-FFFF8A000000}" r="I76" connectionId="0">
    <xmlCellPr id="1" xr6:uid="{00000000-0010-0000-8A00-000001000000}" uniqueName="P1075231">
      <xmlPr mapId="3" xpath="/TFI-IZD-POD/IFP-TFI-IZD-POD-E_1000976/P1075231" xmlDataType="decimal"/>
    </xmlCellPr>
  </singleXmlCell>
  <singleXmlCell id="143" xr6:uid="{00000000-000C-0000-FFFF-FFFF8B000000}" r="H77" connectionId="0">
    <xmlCellPr id="1" xr6:uid="{00000000-0010-0000-8B00-000001000000}" uniqueName="P1075232">
      <xmlPr mapId="3" xpath="/TFI-IZD-POD/IFP-TFI-IZD-POD-E_1000976/P1075232" xmlDataType="decimal"/>
    </xmlCellPr>
  </singleXmlCell>
  <singleXmlCell id="144" xr6:uid="{00000000-000C-0000-FFFF-FFFF8C000000}" r="I77" connectionId="0">
    <xmlCellPr id="1" xr6:uid="{00000000-0010-0000-8C00-000001000000}" uniqueName="P1075233">
      <xmlPr mapId="3" xpath="/TFI-IZD-POD/IFP-TFI-IZD-POD-E_1000976/P1075233" xmlDataType="decimal"/>
    </xmlCellPr>
  </singleXmlCell>
  <singleXmlCell id="145" xr6:uid="{00000000-000C-0000-FFFF-FFFF8D000000}" r="H78" connectionId="0">
    <xmlCellPr id="1" xr6:uid="{00000000-0010-0000-8D00-000001000000}" uniqueName="P1075234">
      <xmlPr mapId="3" xpath="/TFI-IZD-POD/IFP-TFI-IZD-POD-E_1000976/P1075234" xmlDataType="decimal"/>
    </xmlCellPr>
  </singleXmlCell>
  <singleXmlCell id="146" xr6:uid="{00000000-000C-0000-FFFF-FFFF8E000000}" r="I78" connectionId="0">
    <xmlCellPr id="1" xr6:uid="{00000000-0010-0000-8E00-000001000000}" uniqueName="P1075235">
      <xmlPr mapId="3" xpath="/TFI-IZD-POD/IFP-TFI-IZD-POD-E_1000976/P1075235" xmlDataType="decimal"/>
    </xmlCellPr>
  </singleXmlCell>
  <singleXmlCell id="147" xr6:uid="{00000000-000C-0000-FFFF-FFFF8F000000}" r="H79" connectionId="0">
    <xmlCellPr id="1" xr6:uid="{00000000-0010-0000-8F00-000001000000}" uniqueName="P1075236">
      <xmlPr mapId="3" xpath="/TFI-IZD-POD/IFP-TFI-IZD-POD-E_1000976/P1075236" xmlDataType="decimal"/>
    </xmlCellPr>
  </singleXmlCell>
  <singleXmlCell id="148" xr6:uid="{00000000-000C-0000-FFFF-FFFF90000000}" r="I79" connectionId="0">
    <xmlCellPr id="1" xr6:uid="{00000000-0010-0000-9000-000001000000}" uniqueName="P1075237">
      <xmlPr mapId="3" xpath="/TFI-IZD-POD/IFP-TFI-IZD-POD-E_1000976/P1075237" xmlDataType="decimal"/>
    </xmlCellPr>
  </singleXmlCell>
  <singleXmlCell id="149" xr6:uid="{00000000-000C-0000-FFFF-FFFF91000000}" r="H80" connectionId="0">
    <xmlCellPr id="1" xr6:uid="{00000000-0010-0000-9100-000001000000}" uniqueName="P1075238">
      <xmlPr mapId="3" xpath="/TFI-IZD-POD/IFP-TFI-IZD-POD-E_1000976/P1075238" xmlDataType="decimal"/>
    </xmlCellPr>
  </singleXmlCell>
  <singleXmlCell id="150" xr6:uid="{00000000-000C-0000-FFFF-FFFF92000000}" r="I80" connectionId="0">
    <xmlCellPr id="1" xr6:uid="{00000000-0010-0000-9200-000001000000}" uniqueName="P1075239">
      <xmlPr mapId="3" xpath="/TFI-IZD-POD/IFP-TFI-IZD-POD-E_1000976/P1075239" xmlDataType="decimal"/>
    </xmlCellPr>
  </singleXmlCell>
  <singleXmlCell id="151" xr6:uid="{00000000-000C-0000-FFFF-FFFF93000000}" r="H81" connectionId="0">
    <xmlCellPr id="1" xr6:uid="{00000000-0010-0000-9300-000001000000}" uniqueName="P1075240">
      <xmlPr mapId="3" xpath="/TFI-IZD-POD/IFP-TFI-IZD-POD-E_1000976/P1075240" xmlDataType="decimal"/>
    </xmlCellPr>
  </singleXmlCell>
  <singleXmlCell id="152" xr6:uid="{00000000-000C-0000-FFFF-FFFF94000000}" r="I81" connectionId="0">
    <xmlCellPr id="1" xr6:uid="{00000000-0010-0000-9400-000001000000}" uniqueName="P1075241">
      <xmlPr mapId="3" xpath="/TFI-IZD-POD/IFP-TFI-IZD-POD-E_1000976/P1075241" xmlDataType="decimal"/>
    </xmlCellPr>
  </singleXmlCell>
  <singleXmlCell id="153" xr6:uid="{00000000-000C-0000-FFFF-FFFF95000000}" r="H82" connectionId="0">
    <xmlCellPr id="1" xr6:uid="{00000000-0010-0000-9500-000001000000}" uniqueName="P1075242">
      <xmlPr mapId="3" xpath="/TFI-IZD-POD/IFP-TFI-IZD-POD-E_1000976/P1075242" xmlDataType="decimal"/>
    </xmlCellPr>
  </singleXmlCell>
  <singleXmlCell id="154" xr6:uid="{00000000-000C-0000-FFFF-FFFF96000000}" r="I82" connectionId="0">
    <xmlCellPr id="1" xr6:uid="{00000000-0010-0000-9600-000001000000}" uniqueName="P1075243">
      <xmlPr mapId="3" xpath="/TFI-IZD-POD/IFP-TFI-IZD-POD-E_1000976/P1075243" xmlDataType="decimal"/>
    </xmlCellPr>
  </singleXmlCell>
  <singleXmlCell id="155" xr6:uid="{00000000-000C-0000-FFFF-FFFF97000000}" r="H83" connectionId="0">
    <xmlCellPr id="1" xr6:uid="{00000000-0010-0000-9700-000001000000}" uniqueName="P1075244">
      <xmlPr mapId="3" xpath="/TFI-IZD-POD/IFP-TFI-IZD-POD-E_1000976/P1075244" xmlDataType="decimal"/>
    </xmlCellPr>
  </singleXmlCell>
  <singleXmlCell id="156" xr6:uid="{00000000-000C-0000-FFFF-FFFF98000000}" r="I83" connectionId="0">
    <xmlCellPr id="1" xr6:uid="{00000000-0010-0000-9800-000001000000}" uniqueName="P1075245">
      <xmlPr mapId="3" xpath="/TFI-IZD-POD/IFP-TFI-IZD-POD-E_1000976/P1075245" xmlDataType="decimal"/>
    </xmlCellPr>
  </singleXmlCell>
  <singleXmlCell id="157" xr6:uid="{00000000-000C-0000-FFFF-FFFF99000000}" r="H84" connectionId="0">
    <xmlCellPr id="1" xr6:uid="{00000000-0010-0000-9900-000001000000}" uniqueName="P1075246">
      <xmlPr mapId="3" xpath="/TFI-IZD-POD/IFP-TFI-IZD-POD-E_1000976/P1075246" xmlDataType="decimal"/>
    </xmlCellPr>
  </singleXmlCell>
  <singleXmlCell id="158" xr6:uid="{00000000-000C-0000-FFFF-FFFF9A000000}" r="I84" connectionId="0">
    <xmlCellPr id="1" xr6:uid="{00000000-0010-0000-9A00-000001000000}" uniqueName="P1075247">
      <xmlPr mapId="3" xpath="/TFI-IZD-POD/IFP-TFI-IZD-POD-E_1000976/P1075247" xmlDataType="decimal"/>
    </xmlCellPr>
  </singleXmlCell>
  <singleXmlCell id="159" xr6:uid="{00000000-000C-0000-FFFF-FFFF9B000000}" r="H85" connectionId="0">
    <xmlCellPr id="1" xr6:uid="{00000000-0010-0000-9B00-000001000000}" uniqueName="P1075248">
      <xmlPr mapId="3" xpath="/TFI-IZD-POD/IFP-TFI-IZD-POD-E_1000976/P1075248" xmlDataType="decimal"/>
    </xmlCellPr>
  </singleXmlCell>
  <singleXmlCell id="160" xr6:uid="{00000000-000C-0000-FFFF-FFFF9C000000}" r="I85" connectionId="0">
    <xmlCellPr id="1" xr6:uid="{00000000-0010-0000-9C00-000001000000}" uniqueName="P1075249">
      <xmlPr mapId="3" xpath="/TFI-IZD-POD/IFP-TFI-IZD-POD-E_1000976/P1075249" xmlDataType="decimal"/>
    </xmlCellPr>
  </singleXmlCell>
  <singleXmlCell id="161" xr6:uid="{00000000-000C-0000-FFFF-FFFF9D000000}" r="H86" connectionId="0">
    <xmlCellPr id="1" xr6:uid="{00000000-0010-0000-9D00-000001000000}" uniqueName="P1075250">
      <xmlPr mapId="3" xpath="/TFI-IZD-POD/IFP-TFI-IZD-POD-E_1000976/P1075250" xmlDataType="decimal"/>
    </xmlCellPr>
  </singleXmlCell>
  <singleXmlCell id="162" xr6:uid="{00000000-000C-0000-FFFF-FFFF9E000000}" r="I86" connectionId="0">
    <xmlCellPr id="1" xr6:uid="{00000000-0010-0000-9E00-000001000000}" uniqueName="P1075251">
      <xmlPr mapId="3" xpath="/TFI-IZD-POD/IFP-TFI-IZD-POD-E_1000976/P1075251" xmlDataType="decimal"/>
    </xmlCellPr>
  </singleXmlCell>
  <singleXmlCell id="163" xr6:uid="{00000000-000C-0000-FFFF-FFFF9F000000}" r="H87" connectionId="0">
    <xmlCellPr id="1" xr6:uid="{00000000-0010-0000-9F00-000001000000}" uniqueName="P1075252">
      <xmlPr mapId="3" xpath="/TFI-IZD-POD/IFP-TFI-IZD-POD-E_1000976/P1075252" xmlDataType="decimal"/>
    </xmlCellPr>
  </singleXmlCell>
  <singleXmlCell id="164" xr6:uid="{00000000-000C-0000-FFFF-FFFFA0000000}" r="I87" connectionId="0">
    <xmlCellPr id="1" xr6:uid="{00000000-0010-0000-A000-000001000000}" uniqueName="P1075253">
      <xmlPr mapId="3" xpath="/TFI-IZD-POD/IFP-TFI-IZD-POD-E_1000976/P1075253" xmlDataType="decimal"/>
    </xmlCellPr>
  </singleXmlCell>
  <singleXmlCell id="165" xr6:uid="{00000000-000C-0000-FFFF-FFFFA1000000}" r="H88" connectionId="0">
    <xmlCellPr id="1" xr6:uid="{00000000-0010-0000-A100-000001000000}" uniqueName="P1075254">
      <xmlPr mapId="3" xpath="/TFI-IZD-POD/IFP-TFI-IZD-POD-E_1000976/P1075254" xmlDataType="decimal"/>
    </xmlCellPr>
  </singleXmlCell>
  <singleXmlCell id="166" xr6:uid="{00000000-000C-0000-FFFF-FFFFA2000000}" r="I88" connectionId="0">
    <xmlCellPr id="1" xr6:uid="{00000000-0010-0000-A200-000001000000}" uniqueName="P1075255">
      <xmlPr mapId="3" xpath="/TFI-IZD-POD/IFP-TFI-IZD-POD-E_1000976/P1075255" xmlDataType="decimal"/>
    </xmlCellPr>
  </singleXmlCell>
  <singleXmlCell id="167" xr6:uid="{00000000-000C-0000-FFFF-FFFFA3000000}" r="H89" connectionId="0">
    <xmlCellPr id="1" xr6:uid="{00000000-0010-0000-A300-000001000000}" uniqueName="P1123422">
      <xmlPr mapId="3" xpath="/TFI-IZD-POD/IFP-TFI-IZD-POD-E_1000976/P1123422" xmlDataType="decimal"/>
    </xmlCellPr>
  </singleXmlCell>
  <singleXmlCell id="168" xr6:uid="{00000000-000C-0000-FFFF-FFFFA4000000}" r="I89" connectionId="0">
    <xmlCellPr id="1" xr6:uid="{00000000-0010-0000-A400-000001000000}" uniqueName="P1123423">
      <xmlPr mapId="3" xpath="/TFI-IZD-POD/IFP-TFI-IZD-POD-E_1000976/P1123423" xmlDataType="decimal"/>
    </xmlCellPr>
  </singleXmlCell>
  <singleXmlCell id="169" xr6:uid="{00000000-000C-0000-FFFF-FFFFA5000000}" r="H90" connectionId="0">
    <xmlCellPr id="1" xr6:uid="{00000000-0010-0000-A500-000001000000}" uniqueName="P1123424">
      <xmlPr mapId="3" xpath="/TFI-IZD-POD/IFP-TFI-IZD-POD-E_1000976/P1123424" xmlDataType="decimal"/>
    </xmlCellPr>
  </singleXmlCell>
  <singleXmlCell id="170" xr6:uid="{00000000-000C-0000-FFFF-FFFFA6000000}" r="I90" connectionId="0">
    <xmlCellPr id="1" xr6:uid="{00000000-0010-0000-A600-000001000000}" uniqueName="P1123425">
      <xmlPr mapId="3" xpath="/TFI-IZD-POD/IFP-TFI-IZD-POD-E_1000976/P1123425" xmlDataType="decimal"/>
    </xmlCellPr>
  </singleXmlCell>
  <singleXmlCell id="171" xr6:uid="{00000000-000C-0000-FFFF-FFFFA7000000}" r="H91" connectionId="0">
    <xmlCellPr id="1" xr6:uid="{00000000-0010-0000-A700-000001000000}" uniqueName="P1075256">
      <xmlPr mapId="3" xpath="/TFI-IZD-POD/IFP-TFI-IZD-POD-E_1000976/P1075256" xmlDataType="decimal"/>
    </xmlCellPr>
  </singleXmlCell>
  <singleXmlCell id="172" xr6:uid="{00000000-000C-0000-FFFF-FFFFA8000000}" r="I91" connectionId="0">
    <xmlCellPr id="1" xr6:uid="{00000000-0010-0000-A800-000001000000}" uniqueName="P1075257">
      <xmlPr mapId="3" xpath="/TFI-IZD-POD/IFP-TFI-IZD-POD-E_1000976/P1075257" xmlDataType="decimal"/>
    </xmlCellPr>
  </singleXmlCell>
  <singleXmlCell id="173" xr6:uid="{00000000-000C-0000-FFFF-FFFFA9000000}" r="H92" connectionId="0">
    <xmlCellPr id="1" xr6:uid="{00000000-0010-0000-A900-000001000000}" uniqueName="P1075258">
      <xmlPr mapId="3" xpath="/TFI-IZD-POD/IFP-TFI-IZD-POD-E_1000976/P1075258" xmlDataType="decimal"/>
    </xmlCellPr>
  </singleXmlCell>
  <singleXmlCell id="174" xr6:uid="{00000000-000C-0000-FFFF-FFFFAA000000}" r="I92" connectionId="0">
    <xmlCellPr id="1" xr6:uid="{00000000-0010-0000-AA00-000001000000}" uniqueName="P1075259">
      <xmlPr mapId="3" xpath="/TFI-IZD-POD/IFP-TFI-IZD-POD-E_1000976/P1075259" xmlDataType="decimal"/>
    </xmlCellPr>
  </singleXmlCell>
  <singleXmlCell id="175" xr6:uid="{00000000-000C-0000-FFFF-FFFFAB000000}" r="H93" connectionId="0">
    <xmlCellPr id="1" xr6:uid="{00000000-0010-0000-AB00-000001000000}" uniqueName="P1075260">
      <xmlPr mapId="3" xpath="/TFI-IZD-POD/IFP-TFI-IZD-POD-E_1000976/P1075260" xmlDataType="decimal"/>
    </xmlCellPr>
  </singleXmlCell>
  <singleXmlCell id="176" xr6:uid="{00000000-000C-0000-FFFF-FFFFAC000000}" r="I93" connectionId="0">
    <xmlCellPr id="1" xr6:uid="{00000000-0010-0000-AC00-000001000000}" uniqueName="P1075261">
      <xmlPr mapId="3" xpath="/TFI-IZD-POD/IFP-TFI-IZD-POD-E_1000976/P1075261" xmlDataType="decimal"/>
    </xmlCellPr>
  </singleXmlCell>
  <singleXmlCell id="177" xr6:uid="{00000000-000C-0000-FFFF-FFFFAD000000}" r="H94" connectionId="0">
    <xmlCellPr id="1" xr6:uid="{00000000-0010-0000-AD00-000001000000}" uniqueName="P1075262">
      <xmlPr mapId="3" xpath="/TFI-IZD-POD/IFP-TFI-IZD-POD-E_1000976/P1075262" xmlDataType="decimal"/>
    </xmlCellPr>
  </singleXmlCell>
  <singleXmlCell id="178" xr6:uid="{00000000-000C-0000-FFFF-FFFFAE000000}" r="I94" connectionId="0">
    <xmlCellPr id="1" xr6:uid="{00000000-0010-0000-AE00-000001000000}" uniqueName="P1075263">
      <xmlPr mapId="3" xpath="/TFI-IZD-POD/IFP-TFI-IZD-POD-E_1000976/P1075263" xmlDataType="decimal"/>
    </xmlCellPr>
  </singleXmlCell>
  <singleXmlCell id="179" xr6:uid="{00000000-000C-0000-FFFF-FFFFAF000000}" r="H95" connectionId="0">
    <xmlCellPr id="1" xr6:uid="{00000000-0010-0000-AF00-000001000000}" uniqueName="P1075264">
      <xmlPr mapId="3" xpath="/TFI-IZD-POD/IFP-TFI-IZD-POD-E_1000976/P1075264" xmlDataType="decimal"/>
    </xmlCellPr>
  </singleXmlCell>
  <singleXmlCell id="180" xr6:uid="{00000000-000C-0000-FFFF-FFFFB0000000}" r="I95" connectionId="0">
    <xmlCellPr id="1" xr6:uid="{00000000-0010-0000-B000-000001000000}" uniqueName="P1075265">
      <xmlPr mapId="3" xpath="/TFI-IZD-POD/IFP-TFI-IZD-POD-E_1000976/P1075265" xmlDataType="decimal"/>
    </xmlCellPr>
  </singleXmlCell>
  <singleXmlCell id="181" xr6:uid="{00000000-000C-0000-FFFF-FFFFB1000000}" r="H96" connectionId="0">
    <xmlCellPr id="1" xr6:uid="{00000000-0010-0000-B100-000001000000}" uniqueName="P1075266">
      <xmlPr mapId="3" xpath="/TFI-IZD-POD/IFP-TFI-IZD-POD-E_1000976/P1075266" xmlDataType="decimal"/>
    </xmlCellPr>
  </singleXmlCell>
  <singleXmlCell id="182" xr6:uid="{00000000-000C-0000-FFFF-FFFFB2000000}" r="I96" connectionId="0">
    <xmlCellPr id="1" xr6:uid="{00000000-0010-0000-B200-000001000000}" uniqueName="P1075267">
      <xmlPr mapId="3" xpath="/TFI-IZD-POD/IFP-TFI-IZD-POD-E_1000976/P1075267" xmlDataType="decimal"/>
    </xmlCellPr>
  </singleXmlCell>
  <singleXmlCell id="183" xr6:uid="{00000000-000C-0000-FFFF-FFFFB3000000}" r="H97" connectionId="0">
    <xmlCellPr id="1" xr6:uid="{00000000-0010-0000-B300-000001000000}" uniqueName="P1075268">
      <xmlPr mapId="3" xpath="/TFI-IZD-POD/IFP-TFI-IZD-POD-E_1000976/P1075268" xmlDataType="decimal"/>
    </xmlCellPr>
  </singleXmlCell>
  <singleXmlCell id="184" xr6:uid="{00000000-000C-0000-FFFF-FFFFB4000000}" r="I97" connectionId="0">
    <xmlCellPr id="1" xr6:uid="{00000000-0010-0000-B400-000001000000}" uniqueName="P1075269">
      <xmlPr mapId="3" xpath="/TFI-IZD-POD/IFP-TFI-IZD-POD-E_1000976/P1075269" xmlDataType="decimal"/>
    </xmlCellPr>
  </singleXmlCell>
  <singleXmlCell id="185" xr6:uid="{00000000-000C-0000-FFFF-FFFFB5000000}" r="H98" connectionId="0">
    <xmlCellPr id="1" xr6:uid="{00000000-0010-0000-B500-000001000000}" uniqueName="P1075270">
      <xmlPr mapId="3" xpath="/TFI-IZD-POD/IFP-TFI-IZD-POD-E_1000976/P1075270" xmlDataType="decimal"/>
    </xmlCellPr>
  </singleXmlCell>
  <singleXmlCell id="186" xr6:uid="{00000000-000C-0000-FFFF-FFFFB6000000}" r="I98" connectionId="0">
    <xmlCellPr id="1" xr6:uid="{00000000-0010-0000-B600-000001000000}" uniqueName="P1075271">
      <xmlPr mapId="3" xpath="/TFI-IZD-POD/IFP-TFI-IZD-POD-E_1000976/P1075271" xmlDataType="decimal"/>
    </xmlCellPr>
  </singleXmlCell>
  <singleXmlCell id="187" xr6:uid="{00000000-000C-0000-FFFF-FFFFB7000000}" r="H99" connectionId="0">
    <xmlCellPr id="1" xr6:uid="{00000000-0010-0000-B700-000001000000}" uniqueName="P1075272">
      <xmlPr mapId="3" xpath="/TFI-IZD-POD/IFP-TFI-IZD-POD-E_1000976/P1075272" xmlDataType="decimal"/>
    </xmlCellPr>
  </singleXmlCell>
  <singleXmlCell id="188" xr6:uid="{00000000-000C-0000-FFFF-FFFFB8000000}" r="I99" connectionId="0">
    <xmlCellPr id="1" xr6:uid="{00000000-0010-0000-B800-000001000000}" uniqueName="P1075273">
      <xmlPr mapId="3" xpath="/TFI-IZD-POD/IFP-TFI-IZD-POD-E_1000976/P1075273" xmlDataType="decimal"/>
    </xmlCellPr>
  </singleXmlCell>
  <singleXmlCell id="189" xr6:uid="{00000000-000C-0000-FFFF-FFFFB9000000}" r="H100" connectionId="0">
    <xmlCellPr id="1" xr6:uid="{00000000-0010-0000-B900-000001000000}" uniqueName="P1075274">
      <xmlPr mapId="3" xpath="/TFI-IZD-POD/IFP-TFI-IZD-POD-E_1000976/P1075274" xmlDataType="decimal"/>
    </xmlCellPr>
  </singleXmlCell>
  <singleXmlCell id="190" xr6:uid="{00000000-000C-0000-FFFF-FFFFBA000000}" r="I100" connectionId="0">
    <xmlCellPr id="1" xr6:uid="{00000000-0010-0000-BA00-000001000000}" uniqueName="P1075275">
      <xmlPr mapId="3" xpath="/TFI-IZD-POD/IFP-TFI-IZD-POD-E_1000976/P1075275" xmlDataType="decimal"/>
    </xmlCellPr>
  </singleXmlCell>
  <singleXmlCell id="191" xr6:uid="{00000000-000C-0000-FFFF-FFFFBB000000}" r="H101" connectionId="0">
    <xmlCellPr id="1" xr6:uid="{00000000-0010-0000-BB00-000001000000}" uniqueName="P1075276">
      <xmlPr mapId="3" xpath="/TFI-IZD-POD/IFP-TFI-IZD-POD-E_1000976/P1075276" xmlDataType="decimal"/>
    </xmlCellPr>
  </singleXmlCell>
  <singleXmlCell id="192" xr6:uid="{00000000-000C-0000-FFFF-FFFFBC000000}" r="I101" connectionId="0">
    <xmlCellPr id="1" xr6:uid="{00000000-0010-0000-BC00-000001000000}" uniqueName="P1075277">
      <xmlPr mapId="3" xpath="/TFI-IZD-POD/IFP-TFI-IZD-POD-E_1000976/P1075277" xmlDataType="decimal"/>
    </xmlCellPr>
  </singleXmlCell>
  <singleXmlCell id="193" xr6:uid="{00000000-000C-0000-FFFF-FFFFBD000000}" r="H102" connectionId="0">
    <xmlCellPr id="1" xr6:uid="{00000000-0010-0000-BD00-000001000000}" uniqueName="P1075278">
      <xmlPr mapId="3" xpath="/TFI-IZD-POD/IFP-TFI-IZD-POD-E_1000976/P1075278" xmlDataType="decimal"/>
    </xmlCellPr>
  </singleXmlCell>
  <singleXmlCell id="194" xr6:uid="{00000000-000C-0000-FFFF-FFFFBE000000}" r="I102" connectionId="0">
    <xmlCellPr id="1" xr6:uid="{00000000-0010-0000-BE00-000001000000}" uniqueName="P1075279">
      <xmlPr mapId="3" xpath="/TFI-IZD-POD/IFP-TFI-IZD-POD-E_1000976/P1075279" xmlDataType="decimal"/>
    </xmlCellPr>
  </singleXmlCell>
  <singleXmlCell id="195" xr6:uid="{00000000-000C-0000-FFFF-FFFFBF000000}" r="H103" connectionId="0">
    <xmlCellPr id="1" xr6:uid="{00000000-0010-0000-BF00-000001000000}" uniqueName="P1075280">
      <xmlPr mapId="3" xpath="/TFI-IZD-POD/IFP-TFI-IZD-POD-E_1000976/P1075280" xmlDataType="decimal"/>
    </xmlCellPr>
  </singleXmlCell>
  <singleXmlCell id="196" xr6:uid="{00000000-000C-0000-FFFF-FFFFC0000000}" r="I103" connectionId="0">
    <xmlCellPr id="1" xr6:uid="{00000000-0010-0000-C000-000001000000}" uniqueName="P1075281">
      <xmlPr mapId="3" xpath="/TFI-IZD-POD/IFP-TFI-IZD-POD-E_1000976/P1075281" xmlDataType="decimal"/>
    </xmlCellPr>
  </singleXmlCell>
  <singleXmlCell id="197" xr6:uid="{00000000-000C-0000-FFFF-FFFFC1000000}" r="H104" connectionId="0">
    <xmlCellPr id="1" xr6:uid="{00000000-0010-0000-C100-000001000000}" uniqueName="P1075282">
      <xmlPr mapId="3" xpath="/TFI-IZD-POD/IFP-TFI-IZD-POD-E_1000976/P1075282" xmlDataType="decimal"/>
    </xmlCellPr>
  </singleXmlCell>
  <singleXmlCell id="198" xr6:uid="{00000000-000C-0000-FFFF-FFFFC2000000}" r="I104" connectionId="0">
    <xmlCellPr id="1" xr6:uid="{00000000-0010-0000-C200-000001000000}" uniqueName="P1075283">
      <xmlPr mapId="3" xpath="/TFI-IZD-POD/IFP-TFI-IZD-POD-E_1000976/P1075283" xmlDataType="decimal"/>
    </xmlCellPr>
  </singleXmlCell>
  <singleXmlCell id="199" xr6:uid="{00000000-000C-0000-FFFF-FFFFC3000000}" r="H105" connectionId="0">
    <xmlCellPr id="1" xr6:uid="{00000000-0010-0000-C300-000001000000}" uniqueName="P1075284">
      <xmlPr mapId="3" xpath="/TFI-IZD-POD/IFP-TFI-IZD-POD-E_1000976/P1075284" xmlDataType="decimal"/>
    </xmlCellPr>
  </singleXmlCell>
  <singleXmlCell id="200" xr6:uid="{00000000-000C-0000-FFFF-FFFFC4000000}" r="I105" connectionId="0">
    <xmlCellPr id="1" xr6:uid="{00000000-0010-0000-C400-000001000000}" uniqueName="P1075285">
      <xmlPr mapId="3" xpath="/TFI-IZD-POD/IFP-TFI-IZD-POD-E_1000976/P1075285" xmlDataType="decimal"/>
    </xmlCellPr>
  </singleXmlCell>
  <singleXmlCell id="201" xr6:uid="{00000000-000C-0000-FFFF-FFFFC5000000}" r="H106" connectionId="0">
    <xmlCellPr id="1" xr6:uid="{00000000-0010-0000-C500-000001000000}" uniqueName="P1075286">
      <xmlPr mapId="3" xpath="/TFI-IZD-POD/IFP-TFI-IZD-POD-E_1000976/P1075286" xmlDataType="decimal"/>
    </xmlCellPr>
  </singleXmlCell>
  <singleXmlCell id="202" xr6:uid="{00000000-000C-0000-FFFF-FFFFC6000000}" r="I106" connectionId="0">
    <xmlCellPr id="1" xr6:uid="{00000000-0010-0000-C600-000001000000}" uniqueName="P1075287">
      <xmlPr mapId="3" xpath="/TFI-IZD-POD/IFP-TFI-IZD-POD-E_1000976/P1075287" xmlDataType="decimal"/>
    </xmlCellPr>
  </singleXmlCell>
  <singleXmlCell id="203" xr6:uid="{00000000-000C-0000-FFFF-FFFFC7000000}" r="H107" connectionId="0">
    <xmlCellPr id="1" xr6:uid="{00000000-0010-0000-C700-000001000000}" uniqueName="P1075288">
      <xmlPr mapId="3" xpath="/TFI-IZD-POD/IFP-TFI-IZD-POD-E_1000976/P1075288" xmlDataType="decimal"/>
    </xmlCellPr>
  </singleXmlCell>
  <singleXmlCell id="204" xr6:uid="{00000000-000C-0000-FFFF-FFFFC8000000}" r="I107" connectionId="0">
    <xmlCellPr id="1" xr6:uid="{00000000-0010-0000-C800-000001000000}" uniqueName="P1075289">
      <xmlPr mapId="3" xpath="/TFI-IZD-POD/IFP-TFI-IZD-POD-E_1000976/P1075289" xmlDataType="decimal"/>
    </xmlCellPr>
  </singleXmlCell>
  <singleXmlCell id="205" xr6:uid="{00000000-000C-0000-FFFF-FFFFC9000000}" r="H108" connectionId="0">
    <xmlCellPr id="1" xr6:uid="{00000000-0010-0000-C900-000001000000}" uniqueName="P1075290">
      <xmlPr mapId="3" xpath="/TFI-IZD-POD/IFP-TFI-IZD-POD-E_1000976/P1075290" xmlDataType="decimal"/>
    </xmlCellPr>
  </singleXmlCell>
  <singleXmlCell id="206" xr6:uid="{00000000-000C-0000-FFFF-FFFFCA000000}" r="I108" connectionId="0">
    <xmlCellPr id="1" xr6:uid="{00000000-0010-0000-CA00-000001000000}" uniqueName="P1075291">
      <xmlPr mapId="3" xpath="/TFI-IZD-POD/IFP-TFI-IZD-POD-E_1000976/P1075291" xmlDataType="decimal"/>
    </xmlCellPr>
  </singleXmlCell>
  <singleXmlCell id="207" xr6:uid="{00000000-000C-0000-FFFF-FFFFCB000000}" r="H109" connectionId="0">
    <xmlCellPr id="1" xr6:uid="{00000000-0010-0000-CB00-000001000000}" uniqueName="P1075292">
      <xmlPr mapId="3" xpath="/TFI-IZD-POD/IFP-TFI-IZD-POD-E_1000976/P1075292" xmlDataType="decimal"/>
    </xmlCellPr>
  </singleXmlCell>
  <singleXmlCell id="208" xr6:uid="{00000000-000C-0000-FFFF-FFFFCC000000}" r="I109" connectionId="0">
    <xmlCellPr id="1" xr6:uid="{00000000-0010-0000-CC00-000001000000}" uniqueName="P1075293">
      <xmlPr mapId="3" xpath="/TFI-IZD-POD/IFP-TFI-IZD-POD-E_1000976/P1075293" xmlDataType="decimal"/>
    </xmlCellPr>
  </singleXmlCell>
  <singleXmlCell id="209" xr6:uid="{00000000-000C-0000-FFFF-FFFFCD000000}" r="H110" connectionId="0">
    <xmlCellPr id="1" xr6:uid="{00000000-0010-0000-CD00-000001000000}" uniqueName="P1075294">
      <xmlPr mapId="3" xpath="/TFI-IZD-POD/IFP-TFI-IZD-POD-E_1000976/P1075294" xmlDataType="decimal"/>
    </xmlCellPr>
  </singleXmlCell>
  <singleXmlCell id="210" xr6:uid="{00000000-000C-0000-FFFF-FFFFCE000000}" r="I110" connectionId="0">
    <xmlCellPr id="1" xr6:uid="{00000000-0010-0000-CE00-000001000000}" uniqueName="P1075295">
      <xmlPr mapId="3" xpath="/TFI-IZD-POD/IFP-TFI-IZD-POD-E_1000976/P1075295" xmlDataType="decimal"/>
    </xmlCellPr>
  </singleXmlCell>
  <singleXmlCell id="211" xr6:uid="{00000000-000C-0000-FFFF-FFFFCF000000}" r="H111" connectionId="0">
    <xmlCellPr id="1" xr6:uid="{00000000-0010-0000-CF00-000001000000}" uniqueName="P1075296">
      <xmlPr mapId="3" xpath="/TFI-IZD-POD/IFP-TFI-IZD-POD-E_1000976/P1075296" xmlDataType="decimal"/>
    </xmlCellPr>
  </singleXmlCell>
  <singleXmlCell id="212" xr6:uid="{00000000-000C-0000-FFFF-FFFFD0000000}" r="I111" connectionId="0">
    <xmlCellPr id="1" xr6:uid="{00000000-0010-0000-D000-000001000000}" uniqueName="P1075297">
      <xmlPr mapId="3" xpath="/TFI-IZD-POD/IFP-TFI-IZD-POD-E_1000976/P1075297" xmlDataType="decimal"/>
    </xmlCellPr>
  </singleXmlCell>
  <singleXmlCell id="213" xr6:uid="{00000000-000C-0000-FFFF-FFFFD1000000}" r="H112" connectionId="0">
    <xmlCellPr id="1" xr6:uid="{00000000-0010-0000-D100-000001000000}" uniqueName="P1075298">
      <xmlPr mapId="3" xpath="/TFI-IZD-POD/IFP-TFI-IZD-POD-E_1000976/P1075298" xmlDataType="decimal"/>
    </xmlCellPr>
  </singleXmlCell>
  <singleXmlCell id="214" xr6:uid="{00000000-000C-0000-FFFF-FFFFD2000000}" r="I112" connectionId="0">
    <xmlCellPr id="1" xr6:uid="{00000000-0010-0000-D200-000001000000}" uniqueName="P1075299">
      <xmlPr mapId="3" xpath="/TFI-IZD-POD/IFP-TFI-IZD-POD-E_1000976/P1075299" xmlDataType="decimal"/>
    </xmlCellPr>
  </singleXmlCell>
  <singleXmlCell id="215" xr6:uid="{00000000-000C-0000-FFFF-FFFFD3000000}" r="H113" connectionId="0">
    <xmlCellPr id="1" xr6:uid="{00000000-0010-0000-D300-000001000000}" uniqueName="P1075300">
      <xmlPr mapId="3" xpath="/TFI-IZD-POD/IFP-TFI-IZD-POD-E_1000976/P1075300" xmlDataType="decimal"/>
    </xmlCellPr>
  </singleXmlCell>
  <singleXmlCell id="216" xr6:uid="{00000000-000C-0000-FFFF-FFFFD4000000}" r="I113" connectionId="0">
    <xmlCellPr id="1" xr6:uid="{00000000-0010-0000-D400-000001000000}" uniqueName="P1075301">
      <xmlPr mapId="3" xpath="/TFI-IZD-POD/IFP-TFI-IZD-POD-E_1000976/P1075301" xmlDataType="decimal"/>
    </xmlCellPr>
  </singleXmlCell>
  <singleXmlCell id="217" xr6:uid="{00000000-000C-0000-FFFF-FFFFD5000000}" r="H114" connectionId="0">
    <xmlCellPr id="1" xr6:uid="{00000000-0010-0000-D500-000001000000}" uniqueName="P1075302">
      <xmlPr mapId="3" xpath="/TFI-IZD-POD/IFP-TFI-IZD-POD-E_1000976/P1075302" xmlDataType="decimal"/>
    </xmlCellPr>
  </singleXmlCell>
  <singleXmlCell id="218" xr6:uid="{00000000-000C-0000-FFFF-FFFFD6000000}" r="I114" connectionId="0">
    <xmlCellPr id="1" xr6:uid="{00000000-0010-0000-D600-000001000000}" uniqueName="P1075303">
      <xmlPr mapId="3" xpath="/TFI-IZD-POD/IFP-TFI-IZD-POD-E_1000976/P1075303" xmlDataType="decimal"/>
    </xmlCellPr>
  </singleXmlCell>
  <singleXmlCell id="219" xr6:uid="{00000000-000C-0000-FFFF-FFFFD7000000}" r="H115" connectionId="0">
    <xmlCellPr id="1" xr6:uid="{00000000-0010-0000-D700-000001000000}" uniqueName="P1075304">
      <xmlPr mapId="3" xpath="/TFI-IZD-POD/IFP-TFI-IZD-POD-E_1000976/P1075304" xmlDataType="decimal"/>
    </xmlCellPr>
  </singleXmlCell>
  <singleXmlCell id="220" xr6:uid="{00000000-000C-0000-FFFF-FFFFD8000000}" r="I115" connectionId="0">
    <xmlCellPr id="1" xr6:uid="{00000000-0010-0000-D800-000001000000}" uniqueName="P1075305">
      <xmlPr mapId="3" xpath="/TFI-IZD-POD/IFP-TFI-IZD-POD-E_1000976/P1075305" xmlDataType="decimal"/>
    </xmlCellPr>
  </singleXmlCell>
  <singleXmlCell id="221" xr6:uid="{00000000-000C-0000-FFFF-FFFFD9000000}" r="H116" connectionId="0">
    <xmlCellPr id="1" xr6:uid="{00000000-0010-0000-D900-000001000000}" uniqueName="P1075306">
      <xmlPr mapId="3" xpath="/TFI-IZD-POD/IFP-TFI-IZD-POD-E_1000976/P1075306" xmlDataType="decimal"/>
    </xmlCellPr>
  </singleXmlCell>
  <singleXmlCell id="222" xr6:uid="{00000000-000C-0000-FFFF-FFFFDA000000}" r="I116" connectionId="0">
    <xmlCellPr id="1" xr6:uid="{00000000-0010-0000-DA00-000001000000}" uniqueName="P1075307">
      <xmlPr mapId="3" xpath="/TFI-IZD-POD/IFP-TFI-IZD-POD-E_1000976/P1075307" xmlDataType="decimal"/>
    </xmlCellPr>
  </singleXmlCell>
  <singleXmlCell id="223" xr6:uid="{00000000-000C-0000-FFFF-FFFFDB000000}" r="H117" connectionId="0">
    <xmlCellPr id="1" xr6:uid="{00000000-0010-0000-DB00-000001000000}" uniqueName="P1075308">
      <xmlPr mapId="3" xpath="/TFI-IZD-POD/IFP-TFI-IZD-POD-E_1000976/P1075308" xmlDataType="decimal"/>
    </xmlCellPr>
  </singleXmlCell>
  <singleXmlCell id="224" xr6:uid="{00000000-000C-0000-FFFF-FFFFDC000000}" r="I117" connectionId="0">
    <xmlCellPr id="1" xr6:uid="{00000000-0010-0000-DC00-000001000000}" uniqueName="P1075309">
      <xmlPr mapId="3" xpath="/TFI-IZD-POD/IFP-TFI-IZD-POD-E_1000976/P1075309" xmlDataType="decimal"/>
    </xmlCellPr>
  </singleXmlCell>
  <singleXmlCell id="225" xr6:uid="{00000000-000C-0000-FFFF-FFFFDD000000}" r="H118" connectionId="0">
    <xmlCellPr id="1" xr6:uid="{00000000-0010-0000-DD00-000001000000}" uniqueName="P1075310">
      <xmlPr mapId="3" xpath="/TFI-IZD-POD/IFP-TFI-IZD-POD-E_1000976/P1075310" xmlDataType="decimal"/>
    </xmlCellPr>
  </singleXmlCell>
  <singleXmlCell id="226" xr6:uid="{00000000-000C-0000-FFFF-FFFFDE000000}" r="I118" connectionId="0">
    <xmlCellPr id="1" xr6:uid="{00000000-0010-0000-DE00-000001000000}" uniqueName="P1075311">
      <xmlPr mapId="3" xpath="/TFI-IZD-POD/IFP-TFI-IZD-POD-E_1000976/P1075311" xmlDataType="decimal"/>
    </xmlCellPr>
  </singleXmlCell>
  <singleXmlCell id="227" xr6:uid="{00000000-000C-0000-FFFF-FFFFDF000000}" r="H119" connectionId="0">
    <xmlCellPr id="1" xr6:uid="{00000000-0010-0000-DF00-000001000000}" uniqueName="P1075312">
      <xmlPr mapId="3" xpath="/TFI-IZD-POD/IFP-TFI-IZD-POD-E_1000976/P1075312" xmlDataType="decimal"/>
    </xmlCellPr>
  </singleXmlCell>
  <singleXmlCell id="228" xr6:uid="{00000000-000C-0000-FFFF-FFFFE0000000}" r="I119" connectionId="0">
    <xmlCellPr id="1" xr6:uid="{00000000-0010-0000-E000-000001000000}" uniqueName="P1075313">
      <xmlPr mapId="3" xpath="/TFI-IZD-POD/IFP-TFI-IZD-POD-E_1000976/P1075313" xmlDataType="decimal"/>
    </xmlCellPr>
  </singleXmlCell>
  <singleXmlCell id="229" xr6:uid="{00000000-000C-0000-FFFF-FFFFE1000000}" r="H120" connectionId="0">
    <xmlCellPr id="1" xr6:uid="{00000000-0010-0000-E100-000001000000}" uniqueName="P1075314">
      <xmlPr mapId="3" xpath="/TFI-IZD-POD/IFP-TFI-IZD-POD-E_1000976/P1075314" xmlDataType="decimal"/>
    </xmlCellPr>
  </singleXmlCell>
  <singleXmlCell id="230" xr6:uid="{00000000-000C-0000-FFFF-FFFFE2000000}" r="I120" connectionId="0">
    <xmlCellPr id="1" xr6:uid="{00000000-0010-0000-E200-000001000000}" uniqueName="P1075315">
      <xmlPr mapId="3" xpath="/TFI-IZD-POD/IFP-TFI-IZD-POD-E_1000976/P1075315" xmlDataType="decimal"/>
    </xmlCellPr>
  </singleXmlCell>
  <singleXmlCell id="231" xr6:uid="{00000000-000C-0000-FFFF-FFFFE3000000}" r="H121" connectionId="0">
    <xmlCellPr id="1" xr6:uid="{00000000-0010-0000-E300-000001000000}" uniqueName="P1075316">
      <xmlPr mapId="3" xpath="/TFI-IZD-POD/IFP-TFI-IZD-POD-E_1000976/P1075316" xmlDataType="decimal"/>
    </xmlCellPr>
  </singleXmlCell>
  <singleXmlCell id="232" xr6:uid="{00000000-000C-0000-FFFF-FFFFE4000000}" r="I121" connectionId="0">
    <xmlCellPr id="1" xr6:uid="{00000000-0010-0000-E400-000001000000}" uniqueName="P1075317">
      <xmlPr mapId="3" xpath="/TFI-IZD-POD/IFP-TFI-IZD-POD-E_1000976/P1075317" xmlDataType="decimal"/>
    </xmlCellPr>
  </singleXmlCell>
  <singleXmlCell id="233" xr6:uid="{00000000-000C-0000-FFFF-FFFFE5000000}" r="H122" connectionId="0">
    <xmlCellPr id="1" xr6:uid="{00000000-0010-0000-E500-000001000000}" uniqueName="P1075318">
      <xmlPr mapId="3" xpath="/TFI-IZD-POD/IFP-TFI-IZD-POD-E_1000976/P1075318" xmlDataType="decimal"/>
    </xmlCellPr>
  </singleXmlCell>
  <singleXmlCell id="234" xr6:uid="{00000000-000C-0000-FFFF-FFFFE6000000}" r="I122" connectionId="0">
    <xmlCellPr id="1" xr6:uid="{00000000-0010-0000-E600-000001000000}" uniqueName="P1075319">
      <xmlPr mapId="3" xpath="/TFI-IZD-POD/IFP-TFI-IZD-POD-E_1000976/P1075319" xmlDataType="decimal"/>
    </xmlCellPr>
  </singleXmlCell>
  <singleXmlCell id="235" xr6:uid="{00000000-000C-0000-FFFF-FFFFE7000000}" r="H123" connectionId="0">
    <xmlCellPr id="1" xr6:uid="{00000000-0010-0000-E700-000001000000}" uniqueName="P1075320">
      <xmlPr mapId="3" xpath="/TFI-IZD-POD/IFP-TFI-IZD-POD-E_1000976/P1075320" xmlDataType="decimal"/>
    </xmlCellPr>
  </singleXmlCell>
  <singleXmlCell id="236" xr6:uid="{00000000-000C-0000-FFFF-FFFFE8000000}" r="I123" connectionId="0">
    <xmlCellPr id="1" xr6:uid="{00000000-0010-0000-E800-000001000000}" uniqueName="P1075321">
      <xmlPr mapId="3" xpath="/TFI-IZD-POD/IFP-TFI-IZD-POD-E_1000976/P1075321" xmlDataType="decimal"/>
    </xmlCellPr>
  </singleXmlCell>
  <singleXmlCell id="237" xr6:uid="{00000000-000C-0000-FFFF-FFFFE9000000}" r="H124" connectionId="0">
    <xmlCellPr id="1" xr6:uid="{00000000-0010-0000-E900-000001000000}" uniqueName="P1075322">
      <xmlPr mapId="3" xpath="/TFI-IZD-POD/IFP-TFI-IZD-POD-E_1000976/P1075322" xmlDataType="decimal"/>
    </xmlCellPr>
  </singleXmlCell>
  <singleXmlCell id="238" xr6:uid="{00000000-000C-0000-FFFF-FFFFEA000000}" r="I124" connectionId="0">
    <xmlCellPr id="1" xr6:uid="{00000000-0010-0000-EA00-000001000000}" uniqueName="P1075323">
      <xmlPr mapId="3" xpath="/TFI-IZD-POD/IFP-TFI-IZD-POD-E_1000976/P1075323" xmlDataType="decimal"/>
    </xmlCellPr>
  </singleXmlCell>
  <singleXmlCell id="239" xr6:uid="{00000000-000C-0000-FFFF-FFFFEB000000}" r="H125" connectionId="0">
    <xmlCellPr id="1" xr6:uid="{00000000-0010-0000-EB00-000001000000}" uniqueName="P1075324">
      <xmlPr mapId="3" xpath="/TFI-IZD-POD/IFP-TFI-IZD-POD-E_1000976/P1075324" xmlDataType="decimal"/>
    </xmlCellPr>
  </singleXmlCell>
  <singleXmlCell id="240" xr6:uid="{00000000-000C-0000-FFFF-FFFFEC000000}" r="I125" connectionId="0">
    <xmlCellPr id="1" xr6:uid="{00000000-0010-0000-EC00-000001000000}" uniqueName="P1075325">
      <xmlPr mapId="3" xpath="/TFI-IZD-POD/IFP-TFI-IZD-POD-E_1000976/P1075325" xmlDataType="decimal"/>
    </xmlCellPr>
  </singleXmlCell>
  <singleXmlCell id="241" xr6:uid="{00000000-000C-0000-FFFF-FFFFED000000}" r="H126" connectionId="0">
    <xmlCellPr id="1" xr6:uid="{00000000-0010-0000-ED00-000001000000}" uniqueName="P1075326">
      <xmlPr mapId="3" xpath="/TFI-IZD-POD/IFP-TFI-IZD-POD-E_1000976/P1075326" xmlDataType="decimal"/>
    </xmlCellPr>
  </singleXmlCell>
  <singleXmlCell id="242" xr6:uid="{00000000-000C-0000-FFFF-FFFFEE000000}" r="I126" connectionId="0">
    <xmlCellPr id="1" xr6:uid="{00000000-0010-0000-EE00-000001000000}" uniqueName="P1075327">
      <xmlPr mapId="3" xpath="/TFI-IZD-POD/IFP-TFI-IZD-POD-E_1000976/P1075327" xmlDataType="decimal"/>
    </xmlCellPr>
  </singleXmlCell>
  <singleXmlCell id="243" xr6:uid="{00000000-000C-0000-FFFF-FFFFEF000000}" r="H127" connectionId="0">
    <xmlCellPr id="1" xr6:uid="{00000000-0010-0000-EF00-000001000000}" uniqueName="P1075328">
      <xmlPr mapId="3" xpath="/TFI-IZD-POD/IFP-TFI-IZD-POD-E_1000976/P1075328" xmlDataType="decimal"/>
    </xmlCellPr>
  </singleXmlCell>
  <singleXmlCell id="244" xr6:uid="{00000000-000C-0000-FFFF-FFFFF0000000}" r="I127" connectionId="0">
    <xmlCellPr id="1" xr6:uid="{00000000-0010-0000-F000-000001000000}" uniqueName="P1075329">
      <xmlPr mapId="3" xpath="/TFI-IZD-POD/IFP-TFI-IZD-POD-E_1000976/P1075329" xmlDataType="decimal"/>
    </xmlCellPr>
  </singleXmlCell>
  <singleXmlCell id="245" xr6:uid="{00000000-000C-0000-FFFF-FFFFF1000000}" r="H128" connectionId="0">
    <xmlCellPr id="1" xr6:uid="{00000000-0010-0000-F100-000001000000}" uniqueName="P1075330">
      <xmlPr mapId="3" xpath="/TFI-IZD-POD/IFP-TFI-IZD-POD-E_1000976/P1075330" xmlDataType="decimal"/>
    </xmlCellPr>
  </singleXmlCell>
  <singleXmlCell id="246" xr6:uid="{00000000-000C-0000-FFFF-FFFFF2000000}" r="I128" connectionId="0">
    <xmlCellPr id="1" xr6:uid="{00000000-0010-0000-F200-000001000000}" uniqueName="P1075331">
      <xmlPr mapId="3" xpath="/TFI-IZD-POD/IFP-TFI-IZD-POD-E_1000976/P1075331" xmlDataType="decimal"/>
    </xmlCellPr>
  </singleXmlCell>
  <singleXmlCell id="247" xr6:uid="{00000000-000C-0000-FFFF-FFFFF3000000}" r="H129" connectionId="0">
    <xmlCellPr id="1" xr6:uid="{00000000-0010-0000-F300-000001000000}" uniqueName="P1075332">
      <xmlPr mapId="3" xpath="/TFI-IZD-POD/IFP-TFI-IZD-POD-E_1000976/P1075332" xmlDataType="decimal"/>
    </xmlCellPr>
  </singleXmlCell>
  <singleXmlCell id="248" xr6:uid="{00000000-000C-0000-FFFF-FFFFF4000000}" r="I129" connectionId="0">
    <xmlCellPr id="1" xr6:uid="{00000000-0010-0000-F400-000001000000}" uniqueName="P1075333">
      <xmlPr mapId="3" xpath="/TFI-IZD-POD/IFP-TFI-IZD-POD-E_1000976/P1075333" xmlDataType="decimal"/>
    </xmlCellPr>
  </singleXmlCell>
  <singleXmlCell id="249" xr6:uid="{00000000-000C-0000-FFFF-FFFFF5000000}" r="H130" connectionId="0">
    <xmlCellPr id="1" xr6:uid="{00000000-0010-0000-F500-000001000000}" uniqueName="P1075334">
      <xmlPr mapId="3" xpath="/TFI-IZD-POD/IFP-TFI-IZD-POD-E_1000976/P1075334" xmlDataType="decimal"/>
    </xmlCellPr>
  </singleXmlCell>
  <singleXmlCell id="250" xr6:uid="{00000000-000C-0000-FFFF-FFFFF6000000}" r="I130" connectionId="0">
    <xmlCellPr id="1" xr6:uid="{00000000-0010-0000-F600-000001000000}" uniqueName="P1075335">
      <xmlPr mapId="3" xpath="/TFI-IZD-POD/IFP-TFI-IZD-POD-E_1000976/P1075335" xmlDataType="decimal"/>
    </xmlCellPr>
  </singleXmlCell>
  <singleXmlCell id="251" xr6:uid="{00000000-000C-0000-FFFF-FFFFF7000000}" r="H131" connectionId="0">
    <xmlCellPr id="1" xr6:uid="{00000000-0010-0000-F700-000001000000}" uniqueName="P1075336">
      <xmlPr mapId="3" xpath="/TFI-IZD-POD/IFP-TFI-IZD-POD-E_1000976/P1075336" xmlDataType="decimal"/>
    </xmlCellPr>
  </singleXmlCell>
  <singleXmlCell id="252" xr6:uid="{00000000-000C-0000-FFFF-FFFFF8000000}" r="I131" connectionId="0">
    <xmlCellPr id="1" xr6:uid="{00000000-0010-0000-F800-000001000000}" uniqueName="P1075337">
      <xmlPr mapId="3" xpath="/TFI-IZD-POD/IFP-TFI-IZD-POD-E_1000976/P1075337" xmlDataType="decimal"/>
    </xmlCellPr>
  </singleXmlCell>
  <singleXmlCell id="253" xr6:uid="{00000000-000C-0000-FFFF-FFFFF9000000}" r="H132" connectionId="0">
    <xmlCellPr id="1" xr6:uid="{00000000-0010-0000-F900-000001000000}" uniqueName="P1075338">
      <xmlPr mapId="3" xpath="/TFI-IZD-POD/IFP-TFI-IZD-POD-E_1000976/P1075338" xmlDataType="decimal"/>
    </xmlCellPr>
  </singleXmlCell>
  <singleXmlCell id="254" xr6:uid="{00000000-000C-0000-FFFF-FFFFFA000000}" r="I132" connectionId="0">
    <xmlCellPr id="1" xr6:uid="{00000000-0010-0000-FA00-000001000000}" uniqueName="P1075339">
      <xmlPr mapId="3" xpath="/TFI-IZD-POD/IFP-TFI-IZD-POD-E_1000976/P1075339" xmlDataType="decimal"/>
    </xmlCellPr>
  </singleXmlCell>
  <singleXmlCell id="255" xr6:uid="{00000000-000C-0000-FFFF-FFFFFB000000}" r="H133" connectionId="0">
    <xmlCellPr id="1" xr6:uid="{00000000-0010-0000-FB00-000001000000}" uniqueName="P1075340">
      <xmlPr mapId="3" xpath="/TFI-IZD-POD/IFP-TFI-IZD-POD-E_1000976/P1075340" xmlDataType="decimal"/>
    </xmlCellPr>
  </singleXmlCell>
  <singleXmlCell id="256" xr6:uid="{00000000-000C-0000-FFFF-FFFFFC000000}" r="I133" connectionId="0">
    <xmlCellPr id="1" xr6:uid="{00000000-0010-0000-FC00-000001000000}" uniqueName="P1075341">
      <xmlPr mapId="3" xpath="/TFI-IZD-POD/IFP-TFI-IZD-POD-E_1000976/P1075341" xmlDataType="decimal"/>
    </xmlCellPr>
  </singleXmlCell>
  <singleXmlCell id="257" xr6:uid="{00000000-000C-0000-FFFF-FFFFFD000000}" r="H134" connectionId="0">
    <xmlCellPr id="1" xr6:uid="{00000000-0010-0000-FD00-000001000000}" uniqueName="P1075342">
      <xmlPr mapId="3" xpath="/TFI-IZD-POD/IFP-TFI-IZD-POD-E_1000976/P1075342" xmlDataType="decimal"/>
    </xmlCellPr>
  </singleXmlCell>
  <singleXmlCell id="258" xr6:uid="{00000000-000C-0000-FFFF-FFFFFE000000}" r="I134" connectionId="0">
    <xmlCellPr id="1" xr6:uid="{00000000-0010-0000-FE00-000001000000}" uniqueName="P1075343">
      <xmlPr mapId="3" xpath="/TFI-IZD-POD/IFP-TFI-IZD-POD-E_1000976/P1075343" xmlDataType="decimal"/>
    </xmlCellPr>
  </singleXmlCell>
  <singleXmlCell id="60" xr6:uid="{00000000-000C-0000-FFFF-FFFFFF000000}" r="I34" connectionId="0">
    <xmlCellPr id="1" xr6:uid="{00000000-0010-0000-FF00-000001000000}" uniqueName="P1074960">
      <xmlPr mapId="3" xpath="/TFI-IZD-POD/IFP-TFI-IZD-POD-E_1000976/P1074960"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4" zoomScaleNormal="100" zoomScaleSheetLayoutView="100" workbookViewId="0">
      <selection activeCell="E16" sqref="E16:F1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45291</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452</v>
      </c>
      <c r="D15" s="146"/>
      <c r="E15" s="163"/>
      <c r="F15" s="164"/>
      <c r="G15" s="109" t="s">
        <v>334</v>
      </c>
      <c r="H15" s="155" t="s">
        <v>453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31000</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752</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460</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461</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462</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t="s">
        <v>463</v>
      </c>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t="s">
        <v>464</v>
      </c>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5" zoomScaleNormal="100" zoomScaleSheetLayoutView="115"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466</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465</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41956749</v>
      </c>
      <c r="I9" s="82">
        <f>I10+I17+I27+I38+I43</f>
        <v>36252652</v>
      </c>
    </row>
    <row r="10" spans="1:9" ht="12.75" customHeight="1" x14ac:dyDescent="0.2">
      <c r="A10" s="191" t="s">
        <v>5</v>
      </c>
      <c r="B10" s="191"/>
      <c r="C10" s="191"/>
      <c r="D10" s="191"/>
      <c r="E10" s="191"/>
      <c r="F10" s="191"/>
      <c r="G10" s="12">
        <v>3</v>
      </c>
      <c r="H10" s="82">
        <f>H11+H12+H13+H14+H15+H16</f>
        <v>489246</v>
      </c>
      <c r="I10" s="82">
        <f>I11+I12+I13+I14+I15+I16</f>
        <v>525565</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9284</v>
      </c>
      <c r="I12" s="18">
        <v>525565</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479962</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20158819</v>
      </c>
      <c r="I17" s="82">
        <f>I18+I19+I20+I21+I22+I23+I24+I25+I26</f>
        <v>19885103</v>
      </c>
    </row>
    <row r="18" spans="1:9" ht="12.75" customHeight="1" x14ac:dyDescent="0.2">
      <c r="A18" s="190" t="s">
        <v>13</v>
      </c>
      <c r="B18" s="190"/>
      <c r="C18" s="190"/>
      <c r="D18" s="190"/>
      <c r="E18" s="190"/>
      <c r="F18" s="190"/>
      <c r="G18" s="11">
        <v>11</v>
      </c>
      <c r="H18" s="18">
        <v>3061014</v>
      </c>
      <c r="I18" s="18">
        <v>3051124</v>
      </c>
    </row>
    <row r="19" spans="1:9" ht="12.75" customHeight="1" x14ac:dyDescent="0.2">
      <c r="A19" s="190" t="s">
        <v>14</v>
      </c>
      <c r="B19" s="190"/>
      <c r="C19" s="190"/>
      <c r="D19" s="190"/>
      <c r="E19" s="190"/>
      <c r="F19" s="190"/>
      <c r="G19" s="11">
        <v>12</v>
      </c>
      <c r="H19" s="18">
        <f>3200089-426651</f>
        <v>2773438</v>
      </c>
      <c r="I19" s="18">
        <v>8245921</v>
      </c>
    </row>
    <row r="20" spans="1:9" ht="12.75" customHeight="1" x14ac:dyDescent="0.2">
      <c r="A20" s="190" t="s">
        <v>15</v>
      </c>
      <c r="B20" s="190"/>
      <c r="C20" s="190"/>
      <c r="D20" s="190"/>
      <c r="E20" s="190"/>
      <c r="F20" s="190"/>
      <c r="G20" s="11">
        <v>13</v>
      </c>
      <c r="H20" s="18">
        <v>2737258</v>
      </c>
      <c r="I20" s="18">
        <v>4778830</v>
      </c>
    </row>
    <row r="21" spans="1:9" ht="12.75" customHeight="1" x14ac:dyDescent="0.2">
      <c r="A21" s="190" t="s">
        <v>16</v>
      </c>
      <c r="B21" s="190"/>
      <c r="C21" s="190"/>
      <c r="D21" s="190"/>
      <c r="E21" s="190"/>
      <c r="F21" s="190"/>
      <c r="G21" s="11">
        <v>14</v>
      </c>
      <c r="H21" s="18">
        <v>1079987</v>
      </c>
      <c r="I21" s="18">
        <v>1237452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214285</v>
      </c>
      <c r="I23" s="18">
        <v>91629</v>
      </c>
    </row>
    <row r="24" spans="1:9" ht="12.75" customHeight="1" x14ac:dyDescent="0.2">
      <c r="A24" s="190" t="s">
        <v>19</v>
      </c>
      <c r="B24" s="190"/>
      <c r="C24" s="190"/>
      <c r="D24" s="190"/>
      <c r="E24" s="190"/>
      <c r="F24" s="190"/>
      <c r="G24" s="11">
        <v>17</v>
      </c>
      <c r="H24" s="18">
        <v>7895916</v>
      </c>
      <c r="I24" s="18">
        <v>226047</v>
      </c>
    </row>
    <row r="25" spans="1:9" ht="12.75" customHeight="1" x14ac:dyDescent="0.2">
      <c r="A25" s="190" t="s">
        <v>20</v>
      </c>
      <c r="B25" s="190"/>
      <c r="C25" s="190"/>
      <c r="D25" s="190"/>
      <c r="E25" s="190"/>
      <c r="F25" s="190"/>
      <c r="G25" s="11">
        <v>18</v>
      </c>
      <c r="H25" s="18">
        <v>426651</v>
      </c>
      <c r="I25" s="18">
        <v>426651</v>
      </c>
    </row>
    <row r="26" spans="1:9" ht="12.75" customHeight="1" x14ac:dyDescent="0.2">
      <c r="A26" s="190" t="s">
        <v>21</v>
      </c>
      <c r="B26" s="190"/>
      <c r="C26" s="190"/>
      <c r="D26" s="190"/>
      <c r="E26" s="190"/>
      <c r="F26" s="190"/>
      <c r="G26" s="11">
        <v>19</v>
      </c>
      <c r="H26" s="18">
        <v>1970270</v>
      </c>
      <c r="I26" s="18">
        <v>1827449</v>
      </c>
    </row>
    <row r="27" spans="1:9" ht="12.75" customHeight="1" x14ac:dyDescent="0.2">
      <c r="A27" s="191" t="s">
        <v>22</v>
      </c>
      <c r="B27" s="191"/>
      <c r="C27" s="191"/>
      <c r="D27" s="191"/>
      <c r="E27" s="191"/>
      <c r="F27" s="191"/>
      <c r="G27" s="12">
        <v>20</v>
      </c>
      <c r="H27" s="82">
        <f>SUM(H28:H37)</f>
        <v>18154837</v>
      </c>
      <c r="I27" s="82">
        <f>SUM(I28:I37)</f>
        <v>12687934</v>
      </c>
    </row>
    <row r="28" spans="1:9" ht="12.75" customHeight="1" x14ac:dyDescent="0.2">
      <c r="A28" s="190" t="s">
        <v>23</v>
      </c>
      <c r="B28" s="190"/>
      <c r="C28" s="190"/>
      <c r="D28" s="190"/>
      <c r="E28" s="190"/>
      <c r="F28" s="190"/>
      <c r="G28" s="11">
        <v>21</v>
      </c>
      <c r="H28" s="18">
        <v>11798014</v>
      </c>
      <c r="I28" s="18">
        <v>11798014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6325351</v>
      </c>
      <c r="I30" s="18">
        <v>859577</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31472</v>
      </c>
      <c r="I34" s="18">
        <v>30343</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2800000</v>
      </c>
      <c r="I38" s="82">
        <f>I39+I40+I41+I42</f>
        <v>2800000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2800000</v>
      </c>
      <c r="I41" s="18">
        <v>2800000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f>28210+325637</f>
        <v>353847</v>
      </c>
      <c r="I43" s="18">
        <f>28210+325840</f>
        <v>354050</v>
      </c>
    </row>
    <row r="44" spans="1:9" ht="12.75" customHeight="1" x14ac:dyDescent="0.2">
      <c r="A44" s="192" t="s">
        <v>303</v>
      </c>
      <c r="B44" s="192"/>
      <c r="C44" s="192"/>
      <c r="D44" s="192"/>
      <c r="E44" s="192"/>
      <c r="F44" s="192"/>
      <c r="G44" s="12">
        <v>37</v>
      </c>
      <c r="H44" s="82">
        <f>H45+H53+H60+H70</f>
        <v>40674604</v>
      </c>
      <c r="I44" s="82">
        <f>I45+I53+I60+I70</f>
        <v>56667197</v>
      </c>
    </row>
    <row r="45" spans="1:9" ht="12.75" customHeight="1" x14ac:dyDescent="0.2">
      <c r="A45" s="191" t="s">
        <v>39</v>
      </c>
      <c r="B45" s="191"/>
      <c r="C45" s="191"/>
      <c r="D45" s="191"/>
      <c r="E45" s="191"/>
      <c r="F45" s="191"/>
      <c r="G45" s="12">
        <v>38</v>
      </c>
      <c r="H45" s="82">
        <f>SUM(H46:H52)</f>
        <v>8777668</v>
      </c>
      <c r="I45" s="82">
        <f>SUM(I46:I52)</f>
        <v>14077983</v>
      </c>
    </row>
    <row r="46" spans="1:9" ht="12.75" customHeight="1" x14ac:dyDescent="0.2">
      <c r="A46" s="190" t="s">
        <v>40</v>
      </c>
      <c r="B46" s="190"/>
      <c r="C46" s="190"/>
      <c r="D46" s="190"/>
      <c r="E46" s="190"/>
      <c r="F46" s="190"/>
      <c r="G46" s="11">
        <v>39</v>
      </c>
      <c r="H46" s="18">
        <v>3681288</v>
      </c>
      <c r="I46" s="18">
        <v>4373465</v>
      </c>
    </row>
    <row r="47" spans="1:9" ht="12.75" customHeight="1" x14ac:dyDescent="0.2">
      <c r="A47" s="190" t="s">
        <v>41</v>
      </c>
      <c r="B47" s="190"/>
      <c r="C47" s="190"/>
      <c r="D47" s="190"/>
      <c r="E47" s="190"/>
      <c r="F47" s="190"/>
      <c r="G47" s="11">
        <v>40</v>
      </c>
      <c r="H47" s="18">
        <v>65992</v>
      </c>
      <c r="I47" s="18">
        <v>1096060</v>
      </c>
    </row>
    <row r="48" spans="1:9" ht="12.75" customHeight="1" x14ac:dyDescent="0.2">
      <c r="A48" s="190" t="s">
        <v>42</v>
      </c>
      <c r="B48" s="190"/>
      <c r="C48" s="190"/>
      <c r="D48" s="190"/>
      <c r="E48" s="190"/>
      <c r="F48" s="190"/>
      <c r="G48" s="11">
        <v>41</v>
      </c>
      <c r="H48" s="18">
        <v>3556391</v>
      </c>
      <c r="I48" s="18">
        <v>4788194</v>
      </c>
    </row>
    <row r="49" spans="1:9" ht="12.75" customHeight="1" x14ac:dyDescent="0.2">
      <c r="A49" s="190" t="s">
        <v>43</v>
      </c>
      <c r="B49" s="190"/>
      <c r="C49" s="190"/>
      <c r="D49" s="190"/>
      <c r="E49" s="190"/>
      <c r="F49" s="190"/>
      <c r="G49" s="11">
        <v>42</v>
      </c>
      <c r="H49" s="18">
        <v>1461584</v>
      </c>
      <c r="I49" s="18">
        <v>3810768</v>
      </c>
    </row>
    <row r="50" spans="1:9" ht="12.75" customHeight="1" x14ac:dyDescent="0.2">
      <c r="A50" s="190" t="s">
        <v>44</v>
      </c>
      <c r="B50" s="190"/>
      <c r="C50" s="190"/>
      <c r="D50" s="190"/>
      <c r="E50" s="190"/>
      <c r="F50" s="190"/>
      <c r="G50" s="11">
        <v>43</v>
      </c>
      <c r="H50" s="18">
        <v>12413</v>
      </c>
      <c r="I50" s="18">
        <v>9496</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28710127</v>
      </c>
      <c r="I53" s="82">
        <f>SUM(I54:I59)</f>
        <v>29960084</v>
      </c>
    </row>
    <row r="54" spans="1:9" ht="12.75" customHeight="1" x14ac:dyDescent="0.2">
      <c r="A54" s="190" t="s">
        <v>48</v>
      </c>
      <c r="B54" s="190"/>
      <c r="C54" s="190"/>
      <c r="D54" s="190"/>
      <c r="E54" s="190"/>
      <c r="F54" s="190"/>
      <c r="G54" s="11">
        <v>47</v>
      </c>
      <c r="H54" s="18">
        <v>8804048</v>
      </c>
      <c r="I54" s="18">
        <v>8551861</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18759822</v>
      </c>
      <c r="I56" s="18">
        <v>19822741</v>
      </c>
    </row>
    <row r="57" spans="1:9" ht="12.75" customHeight="1" x14ac:dyDescent="0.2">
      <c r="A57" s="190" t="s">
        <v>51</v>
      </c>
      <c r="B57" s="190"/>
      <c r="C57" s="190"/>
      <c r="D57" s="190"/>
      <c r="E57" s="190"/>
      <c r="F57" s="190"/>
      <c r="G57" s="11">
        <v>50</v>
      </c>
      <c r="H57" s="18">
        <v>5167</v>
      </c>
      <c r="I57" s="18">
        <v>4864</v>
      </c>
    </row>
    <row r="58" spans="1:9" ht="12.75" customHeight="1" x14ac:dyDescent="0.2">
      <c r="A58" s="190" t="s">
        <v>52</v>
      </c>
      <c r="B58" s="190"/>
      <c r="C58" s="190"/>
      <c r="D58" s="190"/>
      <c r="E58" s="190"/>
      <c r="F58" s="190"/>
      <c r="G58" s="11">
        <v>51</v>
      </c>
      <c r="H58" s="18">
        <f>-28210+485398</f>
        <v>457188</v>
      </c>
      <c r="I58" s="18">
        <f>-28210+477606</f>
        <v>449396</v>
      </c>
    </row>
    <row r="59" spans="1:9" ht="12.75" customHeight="1" x14ac:dyDescent="0.2">
      <c r="A59" s="190" t="s">
        <v>53</v>
      </c>
      <c r="B59" s="190"/>
      <c r="C59" s="190"/>
      <c r="D59" s="190"/>
      <c r="E59" s="190"/>
      <c r="F59" s="190"/>
      <c r="G59" s="11">
        <v>52</v>
      </c>
      <c r="H59" s="18">
        <v>683902</v>
      </c>
      <c r="I59" s="18">
        <f>69404+1061818</f>
        <v>1131222</v>
      </c>
    </row>
    <row r="60" spans="1:9" ht="12.75" customHeight="1" x14ac:dyDescent="0.2">
      <c r="A60" s="191" t="s">
        <v>54</v>
      </c>
      <c r="B60" s="191"/>
      <c r="C60" s="191"/>
      <c r="D60" s="191"/>
      <c r="E60" s="191"/>
      <c r="F60" s="191"/>
      <c r="G60" s="12">
        <v>53</v>
      </c>
      <c r="H60" s="82">
        <f>SUM(H61:H69)</f>
        <v>21730</v>
      </c>
      <c r="I60" s="82">
        <f>SUM(I61:I69)</f>
        <v>8926910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8879958</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21730</v>
      </c>
      <c r="I68" s="18">
        <v>46952</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3165079</v>
      </c>
      <c r="I70" s="18">
        <v>3702220</v>
      </c>
    </row>
    <row r="71" spans="1:9" ht="12.75" customHeight="1" x14ac:dyDescent="0.2">
      <c r="A71" s="206" t="s">
        <v>58</v>
      </c>
      <c r="B71" s="206"/>
      <c r="C71" s="206"/>
      <c r="D71" s="206"/>
      <c r="E71" s="206"/>
      <c r="F71" s="206"/>
      <c r="G71" s="11">
        <v>64</v>
      </c>
      <c r="H71" s="18">
        <v>33890</v>
      </c>
      <c r="I71" s="18">
        <v>217708</v>
      </c>
    </row>
    <row r="72" spans="1:9" ht="12.75" customHeight="1" x14ac:dyDescent="0.2">
      <c r="A72" s="192" t="s">
        <v>304</v>
      </c>
      <c r="B72" s="192"/>
      <c r="C72" s="192"/>
      <c r="D72" s="192"/>
      <c r="E72" s="192"/>
      <c r="F72" s="192"/>
      <c r="G72" s="12">
        <v>65</v>
      </c>
      <c r="H72" s="82">
        <f>H8+H9+H44+H71</f>
        <v>82665243</v>
      </c>
      <c r="I72" s="82">
        <f>I8+I9+I44+I71</f>
        <v>93137557</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59081273</v>
      </c>
      <c r="I75" s="83">
        <f>I76+I77+I78+I84+I85+I91+I94+I97</f>
        <v>61976891</v>
      </c>
    </row>
    <row r="76" spans="1:9" ht="12.75" customHeight="1" x14ac:dyDescent="0.2">
      <c r="A76" s="190" t="s">
        <v>61</v>
      </c>
      <c r="B76" s="190"/>
      <c r="C76" s="190"/>
      <c r="D76" s="190"/>
      <c r="E76" s="190"/>
      <c r="F76" s="190"/>
      <c r="G76" s="11">
        <v>68</v>
      </c>
      <c r="H76" s="18">
        <v>32406822</v>
      </c>
      <c r="I76" s="18">
        <v>32406822</v>
      </c>
    </row>
    <row r="77" spans="1:9" ht="12.75" customHeight="1" x14ac:dyDescent="0.2">
      <c r="A77" s="190" t="s">
        <v>62</v>
      </c>
      <c r="B77" s="190"/>
      <c r="C77" s="190"/>
      <c r="D77" s="190"/>
      <c r="E77" s="190"/>
      <c r="F77" s="190"/>
      <c r="G77" s="11">
        <v>69</v>
      </c>
      <c r="H77" s="18">
        <v>204638</v>
      </c>
      <c r="I77" s="18">
        <v>204638</v>
      </c>
    </row>
    <row r="78" spans="1:9" ht="12.75" customHeight="1" x14ac:dyDescent="0.2">
      <c r="A78" s="191" t="s">
        <v>63</v>
      </c>
      <c r="B78" s="191"/>
      <c r="C78" s="191"/>
      <c r="D78" s="191"/>
      <c r="E78" s="191"/>
      <c r="F78" s="191"/>
      <c r="G78" s="12">
        <v>70</v>
      </c>
      <c r="H78" s="83">
        <f>SUM(H79:H83)</f>
        <v>23689582</v>
      </c>
      <c r="I78" s="83">
        <f>SUM(I79:I83)</f>
        <v>26666562</v>
      </c>
    </row>
    <row r="79" spans="1:9" ht="12.75" customHeight="1" x14ac:dyDescent="0.2">
      <c r="A79" s="190" t="s">
        <v>64</v>
      </c>
      <c r="B79" s="190"/>
      <c r="C79" s="190"/>
      <c r="D79" s="190"/>
      <c r="E79" s="190"/>
      <c r="F79" s="190"/>
      <c r="G79" s="11">
        <v>71</v>
      </c>
      <c r="H79" s="18">
        <v>1646042</v>
      </c>
      <c r="I79" s="18">
        <v>1646042</v>
      </c>
    </row>
    <row r="80" spans="1:9" ht="12.75" customHeight="1" x14ac:dyDescent="0.2">
      <c r="A80" s="190" t="s">
        <v>65</v>
      </c>
      <c r="B80" s="190"/>
      <c r="C80" s="190"/>
      <c r="D80" s="190"/>
      <c r="E80" s="190"/>
      <c r="F80" s="190"/>
      <c r="G80" s="11">
        <v>72</v>
      </c>
      <c r="H80" s="18">
        <v>72384</v>
      </c>
      <c r="I80" s="18">
        <v>72384</v>
      </c>
    </row>
    <row r="81" spans="1:9" ht="12.75" customHeight="1" x14ac:dyDescent="0.2">
      <c r="A81" s="190" t="s">
        <v>66</v>
      </c>
      <c r="B81" s="190"/>
      <c r="C81" s="190"/>
      <c r="D81" s="190"/>
      <c r="E81" s="190"/>
      <c r="F81" s="190"/>
      <c r="G81" s="11">
        <v>73</v>
      </c>
      <c r="H81" s="18">
        <v>-72384</v>
      </c>
      <c r="I81" s="18">
        <v>-72384</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22043540</v>
      </c>
      <c r="I83" s="18">
        <v>25020520</v>
      </c>
    </row>
    <row r="84" spans="1:9" ht="12.75" customHeight="1" x14ac:dyDescent="0.2">
      <c r="A84" s="207" t="s">
        <v>69</v>
      </c>
      <c r="B84" s="207"/>
      <c r="C84" s="207"/>
      <c r="D84" s="207"/>
      <c r="E84" s="207"/>
      <c r="F84" s="207"/>
      <c r="G84" s="42">
        <v>76</v>
      </c>
      <c r="H84" s="43">
        <v>73156</v>
      </c>
      <c r="I84" s="43">
        <v>54452</v>
      </c>
    </row>
    <row r="85" spans="1:9" ht="12.75" customHeight="1" x14ac:dyDescent="0.2">
      <c r="A85" s="191" t="s">
        <v>446</v>
      </c>
      <c r="B85" s="191"/>
      <c r="C85" s="191"/>
      <c r="D85" s="191"/>
      <c r="E85" s="191"/>
      <c r="F85" s="191"/>
      <c r="G85" s="12">
        <v>77</v>
      </c>
      <c r="H85" s="82">
        <f>H86+H87+H88+H89+H90</f>
        <v>-269905</v>
      </c>
      <c r="I85" s="82">
        <f>I86+I87+I88+I89+I90</f>
        <v>-270830</v>
      </c>
    </row>
    <row r="86" spans="1:9" ht="25.5" customHeight="1" x14ac:dyDescent="0.2">
      <c r="A86" s="190" t="s">
        <v>447</v>
      </c>
      <c r="B86" s="190"/>
      <c r="C86" s="190"/>
      <c r="D86" s="190"/>
      <c r="E86" s="190"/>
      <c r="F86" s="190"/>
      <c r="G86" s="11">
        <v>78</v>
      </c>
      <c r="H86" s="18">
        <v>-269905</v>
      </c>
      <c r="I86" s="18">
        <v>-270830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15201</v>
      </c>
      <c r="I91" s="82">
        <f>I92-I93</f>
        <v>18704</v>
      </c>
    </row>
    <row r="92" spans="1:9" ht="12.75" customHeight="1" x14ac:dyDescent="0.2">
      <c r="A92" s="190" t="s">
        <v>72</v>
      </c>
      <c r="B92" s="190"/>
      <c r="C92" s="190"/>
      <c r="D92" s="190"/>
      <c r="E92" s="190"/>
      <c r="F92" s="190"/>
      <c r="G92" s="11">
        <v>84</v>
      </c>
      <c r="H92" s="18">
        <f>15199+2</f>
        <v>15201</v>
      </c>
      <c r="I92" s="18">
        <v>18704</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2961779</v>
      </c>
      <c r="I94" s="82">
        <f>I95-I96</f>
        <v>2896543</v>
      </c>
    </row>
    <row r="95" spans="1:9" ht="12.75" customHeight="1" x14ac:dyDescent="0.2">
      <c r="A95" s="190" t="s">
        <v>74</v>
      </c>
      <c r="B95" s="190"/>
      <c r="C95" s="190"/>
      <c r="D95" s="190"/>
      <c r="E95" s="190"/>
      <c r="F95" s="190"/>
      <c r="G95" s="11">
        <v>87</v>
      </c>
      <c r="H95" s="18">
        <f>-7772+2969553-2</f>
        <v>2961779</v>
      </c>
      <c r="I95" s="18">
        <v>2896543</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291446</v>
      </c>
      <c r="I98" s="82">
        <f>SUM(I99:I104)</f>
        <v>265937</v>
      </c>
    </row>
    <row r="99" spans="1:9" ht="12.75" customHeight="1" x14ac:dyDescent="0.2">
      <c r="A99" s="190" t="s">
        <v>77</v>
      </c>
      <c r="B99" s="190"/>
      <c r="C99" s="190"/>
      <c r="D99" s="190"/>
      <c r="E99" s="190"/>
      <c r="F99" s="190"/>
      <c r="G99" s="11">
        <v>91</v>
      </c>
      <c r="H99" s="18">
        <v>291446</v>
      </c>
      <c r="I99" s="18">
        <v>265937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857242</v>
      </c>
      <c r="I105" s="82">
        <f>SUM(I106:I116)</f>
        <v>4620209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11969</v>
      </c>
      <c r="I110" s="18">
        <v>293029</v>
      </c>
    </row>
    <row r="111" spans="1:9" ht="12.75" customHeight="1" x14ac:dyDescent="0.2">
      <c r="A111" s="190" t="s">
        <v>88</v>
      </c>
      <c r="B111" s="190"/>
      <c r="C111" s="190"/>
      <c r="D111" s="190"/>
      <c r="E111" s="190"/>
      <c r="F111" s="190"/>
      <c r="G111" s="11">
        <v>103</v>
      </c>
      <c r="H111" s="18">
        <v>829214</v>
      </c>
      <c r="I111" s="18">
        <v>4315227</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16059</v>
      </c>
      <c r="I116" s="18">
        <v>11953</v>
      </c>
    </row>
    <row r="117" spans="1:9" ht="12.75" customHeight="1" x14ac:dyDescent="0.2">
      <c r="A117" s="192" t="s">
        <v>357</v>
      </c>
      <c r="B117" s="192"/>
      <c r="C117" s="192"/>
      <c r="D117" s="192"/>
      <c r="E117" s="192"/>
      <c r="F117" s="192"/>
      <c r="G117" s="12">
        <v>109</v>
      </c>
      <c r="H117" s="82">
        <f>SUM(H118:H131)</f>
        <v>19963325</v>
      </c>
      <c r="I117" s="82">
        <f>SUM(I118:I131)</f>
        <v>22618629</v>
      </c>
    </row>
    <row r="118" spans="1:9" ht="12.75" customHeight="1" x14ac:dyDescent="0.2">
      <c r="A118" s="190" t="s">
        <v>83</v>
      </c>
      <c r="B118" s="190"/>
      <c r="C118" s="190"/>
      <c r="D118" s="190"/>
      <c r="E118" s="190"/>
      <c r="F118" s="190"/>
      <c r="G118" s="11">
        <v>110</v>
      </c>
      <c r="H118" s="18">
        <v>5290216</v>
      </c>
      <c r="I118" s="18">
        <v>6879263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46944</v>
      </c>
      <c r="I122" s="18">
        <v>0</v>
      </c>
    </row>
    <row r="123" spans="1:9" ht="12.75" customHeight="1" x14ac:dyDescent="0.2">
      <c r="A123" s="190" t="s">
        <v>88</v>
      </c>
      <c r="B123" s="190"/>
      <c r="C123" s="190"/>
      <c r="D123" s="190"/>
      <c r="E123" s="190"/>
      <c r="F123" s="190"/>
      <c r="G123" s="11">
        <v>115</v>
      </c>
      <c r="H123" s="18">
        <v>3641782</v>
      </c>
      <c r="I123" s="18">
        <v>1889191</v>
      </c>
    </row>
    <row r="124" spans="1:9" ht="12.75" customHeight="1" x14ac:dyDescent="0.2">
      <c r="A124" s="190" t="s">
        <v>89</v>
      </c>
      <c r="B124" s="190"/>
      <c r="C124" s="190"/>
      <c r="D124" s="190"/>
      <c r="E124" s="190"/>
      <c r="F124" s="190"/>
      <c r="G124" s="11">
        <v>116</v>
      </c>
      <c r="H124" s="18">
        <v>57495</v>
      </c>
      <c r="I124" s="18">
        <v>81112</v>
      </c>
    </row>
    <row r="125" spans="1:9" ht="12.75" customHeight="1" x14ac:dyDescent="0.2">
      <c r="A125" s="190" t="s">
        <v>90</v>
      </c>
      <c r="B125" s="190"/>
      <c r="C125" s="190"/>
      <c r="D125" s="190"/>
      <c r="E125" s="190"/>
      <c r="F125" s="190"/>
      <c r="G125" s="11">
        <v>117</v>
      </c>
      <c r="H125" s="18">
        <v>9855098</v>
      </c>
      <c r="I125" s="18">
        <v>11755584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599230</v>
      </c>
      <c r="I127" s="18">
        <v>896116</v>
      </c>
    </row>
    <row r="128" spans="1:9" x14ac:dyDescent="0.2">
      <c r="A128" s="190" t="s">
        <v>95</v>
      </c>
      <c r="B128" s="190"/>
      <c r="C128" s="190"/>
      <c r="D128" s="190"/>
      <c r="E128" s="190"/>
      <c r="F128" s="190"/>
      <c r="G128" s="11">
        <v>120</v>
      </c>
      <c r="H128" s="18">
        <v>465224</v>
      </c>
      <c r="I128" s="18">
        <v>1078973</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7336</v>
      </c>
      <c r="I131" s="18">
        <f>6029+32361</f>
        <v>38390</v>
      </c>
    </row>
    <row r="132" spans="1:9" ht="22.15" customHeight="1" x14ac:dyDescent="0.2">
      <c r="A132" s="206" t="s">
        <v>99</v>
      </c>
      <c r="B132" s="206"/>
      <c r="C132" s="206"/>
      <c r="D132" s="206"/>
      <c r="E132" s="206"/>
      <c r="F132" s="206"/>
      <c r="G132" s="11">
        <v>124</v>
      </c>
      <c r="H132" s="18">
        <v>2471957</v>
      </c>
      <c r="I132" s="18">
        <v>3655891</v>
      </c>
    </row>
    <row r="133" spans="1:9" ht="12.75" customHeight="1" x14ac:dyDescent="0.2">
      <c r="A133" s="192" t="s">
        <v>358</v>
      </c>
      <c r="B133" s="192"/>
      <c r="C133" s="192"/>
      <c r="D133" s="192"/>
      <c r="E133" s="192"/>
      <c r="F133" s="192"/>
      <c r="G133" s="12">
        <v>125</v>
      </c>
      <c r="H133" s="82">
        <f>H75+H98+H105+H117+H132</f>
        <v>82665243</v>
      </c>
      <c r="I133" s="82">
        <f>I75+I98+I105+I117+I132</f>
        <v>93137557</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zoomScale="130" zoomScaleNormal="130"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93221682</v>
      </c>
      <c r="I8" s="48">
        <f>SUM(I9:I13)</f>
        <v>25514684</v>
      </c>
      <c r="J8" s="48">
        <f>SUM(J9:J13)</f>
        <v>107128109</v>
      </c>
      <c r="K8" s="48">
        <f>SUM(K9:K13)</f>
        <v>28736879</v>
      </c>
    </row>
    <row r="9" spans="1:11" ht="12.75" customHeight="1" x14ac:dyDescent="0.2">
      <c r="A9" s="190" t="s">
        <v>115</v>
      </c>
      <c r="B9" s="190"/>
      <c r="C9" s="190"/>
      <c r="D9" s="190"/>
      <c r="E9" s="190"/>
      <c r="F9" s="190"/>
      <c r="G9" s="11">
        <v>2</v>
      </c>
      <c r="H9" s="49">
        <v>14034282</v>
      </c>
      <c r="I9" s="49">
        <v>3947719</v>
      </c>
      <c r="J9" s="49">
        <v>15320658</v>
      </c>
      <c r="K9" s="49">
        <v>3801989</v>
      </c>
    </row>
    <row r="10" spans="1:11" ht="12.75" customHeight="1" x14ac:dyDescent="0.2">
      <c r="A10" s="190" t="s">
        <v>116</v>
      </c>
      <c r="B10" s="190"/>
      <c r="C10" s="190"/>
      <c r="D10" s="190"/>
      <c r="E10" s="190"/>
      <c r="F10" s="190"/>
      <c r="G10" s="11">
        <v>3</v>
      </c>
      <c r="H10" s="49">
        <v>77158399</v>
      </c>
      <c r="I10" s="49">
        <v>19964579</v>
      </c>
      <c r="J10" s="49">
        <v>90229009</v>
      </c>
      <c r="K10" s="49">
        <v>23861588</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39444</v>
      </c>
      <c r="I12" s="49">
        <v>6922</v>
      </c>
      <c r="J12" s="49">
        <v>16300</v>
      </c>
      <c r="K12" s="49">
        <v>-8899</v>
      </c>
    </row>
    <row r="13" spans="1:11" ht="12.75" customHeight="1" x14ac:dyDescent="0.2">
      <c r="A13" s="190" t="s">
        <v>119</v>
      </c>
      <c r="B13" s="190"/>
      <c r="C13" s="190"/>
      <c r="D13" s="190"/>
      <c r="E13" s="190"/>
      <c r="F13" s="190"/>
      <c r="G13" s="11">
        <v>6</v>
      </c>
      <c r="H13" s="49">
        <v>1989557</v>
      </c>
      <c r="I13" s="49">
        <v>1595464</v>
      </c>
      <c r="J13" s="49">
        <v>1562142</v>
      </c>
      <c r="K13" s="49">
        <v>1082201</v>
      </c>
    </row>
    <row r="14" spans="1:11" ht="12.75" customHeight="1" x14ac:dyDescent="0.2">
      <c r="A14" s="224" t="s">
        <v>360</v>
      </c>
      <c r="B14" s="224"/>
      <c r="C14" s="224"/>
      <c r="D14" s="224"/>
      <c r="E14" s="224"/>
      <c r="F14" s="224"/>
      <c r="G14" s="12">
        <v>7</v>
      </c>
      <c r="H14" s="48">
        <f>H15+H16+H20+H24+H25+H26+H29+H36</f>
        <v>89755672</v>
      </c>
      <c r="I14" s="48">
        <f>I15+I16+I20+I24+I25+I26+I29+I36</f>
        <v>24129650</v>
      </c>
      <c r="J14" s="48">
        <f>J15+J16+J20+J24+J25+J26+J29+J36</f>
        <v>103916906</v>
      </c>
      <c r="K14" s="48">
        <f>K15+K16+K20+K24+K25+K26+K29+K36</f>
        <v>28543507</v>
      </c>
    </row>
    <row r="15" spans="1:11" ht="12.75" customHeight="1" x14ac:dyDescent="0.2">
      <c r="A15" s="190" t="s">
        <v>104</v>
      </c>
      <c r="B15" s="190"/>
      <c r="C15" s="190"/>
      <c r="D15" s="190"/>
      <c r="E15" s="190"/>
      <c r="F15" s="190"/>
      <c r="G15" s="11">
        <v>8</v>
      </c>
      <c r="H15" s="49">
        <v>-684344</v>
      </c>
      <c r="I15" s="49">
        <v>2727200</v>
      </c>
      <c r="J15" s="49">
        <v>-1382169</v>
      </c>
      <c r="K15" s="49">
        <v>-586031</v>
      </c>
    </row>
    <row r="16" spans="1:11" ht="12.75" customHeight="1" x14ac:dyDescent="0.2">
      <c r="A16" s="191" t="s">
        <v>440</v>
      </c>
      <c r="B16" s="191"/>
      <c r="C16" s="191"/>
      <c r="D16" s="191"/>
      <c r="E16" s="191"/>
      <c r="F16" s="191"/>
      <c r="G16" s="12">
        <v>9</v>
      </c>
      <c r="H16" s="48">
        <f>SUM(H17:H19)</f>
        <v>74089516</v>
      </c>
      <c r="I16" s="48">
        <f>SUM(I17:I19)</f>
        <v>16622151</v>
      </c>
      <c r="J16" s="48">
        <f>SUM(J17:J19)</f>
        <v>85453967</v>
      </c>
      <c r="K16" s="48">
        <f>SUM(K17:K19)</f>
        <v>23058311</v>
      </c>
    </row>
    <row r="17" spans="1:11" ht="12.75" customHeight="1" x14ac:dyDescent="0.2">
      <c r="A17" s="225" t="s">
        <v>120</v>
      </c>
      <c r="B17" s="225"/>
      <c r="C17" s="225"/>
      <c r="D17" s="225"/>
      <c r="E17" s="225"/>
      <c r="F17" s="225"/>
      <c r="G17" s="11">
        <v>10</v>
      </c>
      <c r="H17" s="49">
        <v>42696439</v>
      </c>
      <c r="I17" s="49">
        <v>7810749</v>
      </c>
      <c r="J17" s="49">
        <v>47346775</v>
      </c>
      <c r="K17" s="49">
        <v>11383915</v>
      </c>
    </row>
    <row r="18" spans="1:11" ht="12.75" customHeight="1" x14ac:dyDescent="0.2">
      <c r="A18" s="225" t="s">
        <v>121</v>
      </c>
      <c r="B18" s="225"/>
      <c r="C18" s="225"/>
      <c r="D18" s="225"/>
      <c r="E18" s="225"/>
      <c r="F18" s="225"/>
      <c r="G18" s="11">
        <v>11</v>
      </c>
      <c r="H18" s="49">
        <v>22874962</v>
      </c>
      <c r="I18" s="49">
        <v>6609629</v>
      </c>
      <c r="J18" s="49">
        <v>27617797</v>
      </c>
      <c r="K18" s="49">
        <v>7965769</v>
      </c>
    </row>
    <row r="19" spans="1:11" ht="12.75" customHeight="1" x14ac:dyDescent="0.2">
      <c r="A19" s="225" t="s">
        <v>122</v>
      </c>
      <c r="B19" s="225"/>
      <c r="C19" s="225"/>
      <c r="D19" s="225"/>
      <c r="E19" s="225"/>
      <c r="F19" s="225"/>
      <c r="G19" s="11">
        <v>12</v>
      </c>
      <c r="H19" s="49">
        <v>8518115</v>
      </c>
      <c r="I19" s="49">
        <v>2201773</v>
      </c>
      <c r="J19" s="49">
        <v>10489395</v>
      </c>
      <c r="K19" s="49">
        <v>3708627</v>
      </c>
    </row>
    <row r="20" spans="1:11" ht="12.75" customHeight="1" x14ac:dyDescent="0.2">
      <c r="A20" s="191" t="s">
        <v>441</v>
      </c>
      <c r="B20" s="191"/>
      <c r="C20" s="191"/>
      <c r="D20" s="191"/>
      <c r="E20" s="191"/>
      <c r="F20" s="191"/>
      <c r="G20" s="12">
        <v>13</v>
      </c>
      <c r="H20" s="48">
        <f>SUM(H21:H23)</f>
        <v>10422468</v>
      </c>
      <c r="I20" s="48">
        <f>SUM(I21:I23)</f>
        <v>2541836</v>
      </c>
      <c r="J20" s="48">
        <f>SUM(J21:J23)</f>
        <v>12230796</v>
      </c>
      <c r="K20" s="48">
        <f>SUM(K21:K23)</f>
        <v>3498459</v>
      </c>
    </row>
    <row r="21" spans="1:11" ht="12.75" customHeight="1" x14ac:dyDescent="0.2">
      <c r="A21" s="225" t="s">
        <v>105</v>
      </c>
      <c r="B21" s="225"/>
      <c r="C21" s="225"/>
      <c r="D21" s="225"/>
      <c r="E21" s="225"/>
      <c r="F21" s="225"/>
      <c r="G21" s="11">
        <v>14</v>
      </c>
      <c r="H21" s="49">
        <v>6704599</v>
      </c>
      <c r="I21" s="49">
        <v>1637215</v>
      </c>
      <c r="J21" s="49">
        <v>7758834</v>
      </c>
      <c r="K21" s="49">
        <v>2210083</v>
      </c>
    </row>
    <row r="22" spans="1:11" ht="12.75" customHeight="1" x14ac:dyDescent="0.2">
      <c r="A22" s="225" t="s">
        <v>106</v>
      </c>
      <c r="B22" s="225"/>
      <c r="C22" s="225"/>
      <c r="D22" s="225"/>
      <c r="E22" s="225"/>
      <c r="F22" s="225"/>
      <c r="G22" s="11">
        <v>15</v>
      </c>
      <c r="H22" s="49">
        <v>2291461</v>
      </c>
      <c r="I22" s="49">
        <v>556767</v>
      </c>
      <c r="J22" s="49">
        <v>2830187</v>
      </c>
      <c r="K22" s="49">
        <v>822769</v>
      </c>
    </row>
    <row r="23" spans="1:11" ht="12.75" customHeight="1" x14ac:dyDescent="0.2">
      <c r="A23" s="225" t="s">
        <v>107</v>
      </c>
      <c r="B23" s="225"/>
      <c r="C23" s="225"/>
      <c r="D23" s="225"/>
      <c r="E23" s="225"/>
      <c r="F23" s="225"/>
      <c r="G23" s="11">
        <v>16</v>
      </c>
      <c r="H23" s="49">
        <v>1426408</v>
      </c>
      <c r="I23" s="49">
        <v>347854</v>
      </c>
      <c r="J23" s="49">
        <v>1641775</v>
      </c>
      <c r="K23" s="49">
        <v>465607</v>
      </c>
    </row>
    <row r="24" spans="1:11" ht="12.75" customHeight="1" x14ac:dyDescent="0.2">
      <c r="A24" s="190" t="s">
        <v>108</v>
      </c>
      <c r="B24" s="190"/>
      <c r="C24" s="190"/>
      <c r="D24" s="190"/>
      <c r="E24" s="190"/>
      <c r="F24" s="190"/>
      <c r="G24" s="11">
        <v>17</v>
      </c>
      <c r="H24" s="49">
        <v>2371295</v>
      </c>
      <c r="I24" s="49">
        <v>604129</v>
      </c>
      <c r="J24" s="49">
        <v>2754654</v>
      </c>
      <c r="K24" s="49">
        <v>1053785</v>
      </c>
    </row>
    <row r="25" spans="1:11" ht="12.75" customHeight="1" x14ac:dyDescent="0.2">
      <c r="A25" s="190" t="s">
        <v>109</v>
      </c>
      <c r="B25" s="190"/>
      <c r="C25" s="190"/>
      <c r="D25" s="190"/>
      <c r="E25" s="190"/>
      <c r="F25" s="190"/>
      <c r="G25" s="11">
        <v>18</v>
      </c>
      <c r="H25" s="49">
        <v>2571618</v>
      </c>
      <c r="I25" s="49">
        <v>857228</v>
      </c>
      <c r="J25" s="49">
        <v>3535643</v>
      </c>
      <c r="K25" s="49">
        <v>1442848</v>
      </c>
    </row>
    <row r="26" spans="1:11" ht="12.75" customHeight="1" x14ac:dyDescent="0.2">
      <c r="A26" s="191" t="s">
        <v>442</v>
      </c>
      <c r="B26" s="191"/>
      <c r="C26" s="191"/>
      <c r="D26" s="191"/>
      <c r="E26" s="191"/>
      <c r="F26" s="191"/>
      <c r="G26" s="12">
        <v>19</v>
      </c>
      <c r="H26" s="48">
        <f>H27+H28</f>
        <v>510105</v>
      </c>
      <c r="I26" s="48">
        <f>I27+I28</f>
        <v>383734</v>
      </c>
      <c r="J26" s="48">
        <f>J27+J28</f>
        <v>139777</v>
      </c>
      <c r="K26" s="48">
        <f>K27+K28</f>
        <v>121595</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510105</v>
      </c>
      <c r="I28" s="49">
        <v>383734</v>
      </c>
      <c r="J28" s="49">
        <v>139777</v>
      </c>
      <c r="K28" s="49">
        <v>121595</v>
      </c>
    </row>
    <row r="29" spans="1:11" ht="12.75" customHeight="1" x14ac:dyDescent="0.2">
      <c r="A29" s="191" t="s">
        <v>443</v>
      </c>
      <c r="B29" s="191"/>
      <c r="C29" s="191"/>
      <c r="D29" s="191"/>
      <c r="E29" s="191"/>
      <c r="F29" s="191"/>
      <c r="G29" s="12">
        <v>22</v>
      </c>
      <c r="H29" s="48">
        <f>SUM(H30:H35)</f>
        <v>0</v>
      </c>
      <c r="I29" s="48">
        <f>SUM(I30:I35)</f>
        <v>0</v>
      </c>
      <c r="J29" s="48">
        <f>SUM(J30:J35)</f>
        <v>27187</v>
      </c>
      <c r="K29" s="48">
        <f>SUM(K30:K35)</f>
        <v>27187</v>
      </c>
    </row>
    <row r="30" spans="1:11" ht="12.75" customHeight="1" x14ac:dyDescent="0.2">
      <c r="A30" s="225" t="s">
        <v>125</v>
      </c>
      <c r="B30" s="225"/>
      <c r="C30" s="225"/>
      <c r="D30" s="225"/>
      <c r="E30" s="225"/>
      <c r="F30" s="225"/>
      <c r="G30" s="11">
        <v>23</v>
      </c>
      <c r="H30" s="49">
        <v>0</v>
      </c>
      <c r="I30" s="49">
        <v>0</v>
      </c>
      <c r="J30" s="49">
        <v>27187</v>
      </c>
      <c r="K30" s="49">
        <v>27187</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475014</v>
      </c>
      <c r="I36" s="49">
        <v>393372</v>
      </c>
      <c r="J36" s="49">
        <v>1157051</v>
      </c>
      <c r="K36" s="49">
        <v>-72647</v>
      </c>
    </row>
    <row r="37" spans="1:11" ht="12.75" customHeight="1" x14ac:dyDescent="0.2">
      <c r="A37" s="224" t="s">
        <v>361</v>
      </c>
      <c r="B37" s="224"/>
      <c r="C37" s="224"/>
      <c r="D37" s="224"/>
      <c r="E37" s="224"/>
      <c r="F37" s="224"/>
      <c r="G37" s="12">
        <v>30</v>
      </c>
      <c r="H37" s="48">
        <f>SUM(H38:H47)</f>
        <v>303792</v>
      </c>
      <c r="I37" s="48">
        <f>SUM(I38:I47)</f>
        <v>78050</v>
      </c>
      <c r="J37" s="48">
        <f>SUM(J38:J47)</f>
        <v>411802</v>
      </c>
      <c r="K37" s="48">
        <f>SUM(K38:K47)</f>
        <v>123882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158766</v>
      </c>
      <c r="I41" s="49">
        <v>28997</v>
      </c>
      <c r="J41" s="49">
        <v>142038</v>
      </c>
      <c r="K41" s="49">
        <v>55693</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15243</v>
      </c>
      <c r="I44" s="49">
        <v>14815</v>
      </c>
      <c r="J44" s="49">
        <v>90294</v>
      </c>
      <c r="K44" s="49">
        <v>17136</v>
      </c>
    </row>
    <row r="45" spans="1:11" ht="12.75" customHeight="1" x14ac:dyDescent="0.2">
      <c r="A45" s="190" t="s">
        <v>138</v>
      </c>
      <c r="B45" s="190"/>
      <c r="C45" s="190"/>
      <c r="D45" s="190"/>
      <c r="E45" s="190"/>
      <c r="F45" s="190"/>
      <c r="G45" s="11">
        <v>38</v>
      </c>
      <c r="H45" s="49">
        <v>0</v>
      </c>
      <c r="I45" s="49">
        <v>0</v>
      </c>
      <c r="J45" s="49">
        <v>5</v>
      </c>
      <c r="K45" s="49">
        <v>3</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129783</v>
      </c>
      <c r="I47" s="49">
        <v>34238</v>
      </c>
      <c r="J47" s="49">
        <v>179465</v>
      </c>
      <c r="K47" s="49">
        <v>51050</v>
      </c>
    </row>
    <row r="48" spans="1:11" ht="12.75" customHeight="1" x14ac:dyDescent="0.2">
      <c r="A48" s="224" t="s">
        <v>362</v>
      </c>
      <c r="B48" s="224"/>
      <c r="C48" s="224"/>
      <c r="D48" s="224"/>
      <c r="E48" s="224"/>
      <c r="F48" s="224"/>
      <c r="G48" s="12">
        <v>41</v>
      </c>
      <c r="H48" s="48">
        <f>SUM(H49:H55)</f>
        <v>133385</v>
      </c>
      <c r="I48" s="48">
        <f>SUM(I49:I55)</f>
        <v>6377</v>
      </c>
      <c r="J48" s="48">
        <f>SUM(J49:J55)</f>
        <v>64598</v>
      </c>
      <c r="K48" s="48">
        <f>SUM(K49:K55)</f>
        <v>13753</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75439</v>
      </c>
      <c r="I51" s="49">
        <v>12145</v>
      </c>
      <c r="J51" s="49">
        <v>64449</v>
      </c>
      <c r="K51" s="49">
        <v>13751</v>
      </c>
    </row>
    <row r="52" spans="1:11" ht="12.75" customHeight="1" x14ac:dyDescent="0.2">
      <c r="A52" s="228" t="s">
        <v>144</v>
      </c>
      <c r="B52" s="228"/>
      <c r="C52" s="228"/>
      <c r="D52" s="228"/>
      <c r="E52" s="228"/>
      <c r="F52" s="228"/>
      <c r="G52" s="11">
        <v>45</v>
      </c>
      <c r="H52" s="49">
        <v>6369</v>
      </c>
      <c r="I52" s="49">
        <v>-5768</v>
      </c>
      <c r="J52" s="49">
        <v>149</v>
      </c>
      <c r="K52" s="49">
        <v>2</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51577</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93525474</v>
      </c>
      <c r="I60" s="48">
        <f t="shared" ref="I60:K60" si="0">I8+I37+I56+I57</f>
        <v>25592734</v>
      </c>
      <c r="J60" s="48">
        <f t="shared" si="0"/>
        <v>107539911</v>
      </c>
      <c r="K60" s="48">
        <f t="shared" si="0"/>
        <v>28860761</v>
      </c>
    </row>
    <row r="61" spans="1:11" ht="12.75" customHeight="1" x14ac:dyDescent="0.2">
      <c r="A61" s="224" t="s">
        <v>364</v>
      </c>
      <c r="B61" s="224"/>
      <c r="C61" s="224"/>
      <c r="D61" s="224"/>
      <c r="E61" s="224"/>
      <c r="F61" s="224"/>
      <c r="G61" s="12">
        <v>54</v>
      </c>
      <c r="H61" s="48">
        <f>H14+H48+H58+H59</f>
        <v>89889057</v>
      </c>
      <c r="I61" s="48">
        <f t="shared" ref="I61:K61" si="1">I14+I48+I58+I59</f>
        <v>24136027</v>
      </c>
      <c r="J61" s="48">
        <f t="shared" si="1"/>
        <v>103981504</v>
      </c>
      <c r="K61" s="48">
        <f t="shared" si="1"/>
        <v>28557260</v>
      </c>
    </row>
    <row r="62" spans="1:11" ht="12.75" customHeight="1" x14ac:dyDescent="0.2">
      <c r="A62" s="224" t="s">
        <v>365</v>
      </c>
      <c r="B62" s="224"/>
      <c r="C62" s="224"/>
      <c r="D62" s="224"/>
      <c r="E62" s="224"/>
      <c r="F62" s="224"/>
      <c r="G62" s="12">
        <v>55</v>
      </c>
      <c r="H62" s="48">
        <f>H60-H61</f>
        <v>3636417</v>
      </c>
      <c r="I62" s="48">
        <f t="shared" ref="I62:K62" si="2">I60-I61</f>
        <v>1456707</v>
      </c>
      <c r="J62" s="48">
        <f t="shared" si="2"/>
        <v>3558407</v>
      </c>
      <c r="K62" s="48">
        <f t="shared" si="2"/>
        <v>303501</v>
      </c>
    </row>
    <row r="63" spans="1:11" ht="12.75" customHeight="1" x14ac:dyDescent="0.2">
      <c r="A63" s="229" t="s">
        <v>366</v>
      </c>
      <c r="B63" s="229"/>
      <c r="C63" s="229"/>
      <c r="D63" s="229"/>
      <c r="E63" s="229"/>
      <c r="F63" s="229"/>
      <c r="G63" s="12">
        <v>56</v>
      </c>
      <c r="H63" s="48">
        <f>+IF((H60-H61)&gt;0,(H60-H61),0)</f>
        <v>3636417</v>
      </c>
      <c r="I63" s="48">
        <f t="shared" ref="I63:K63" si="3">+IF((I60-I61)&gt;0,(I60-I61),0)</f>
        <v>1456707</v>
      </c>
      <c r="J63" s="48">
        <f t="shared" si="3"/>
        <v>3558407</v>
      </c>
      <c r="K63" s="48">
        <f t="shared" si="3"/>
        <v>303501</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674638</v>
      </c>
      <c r="I65" s="49">
        <v>674638</v>
      </c>
      <c r="J65" s="49">
        <v>661864</v>
      </c>
      <c r="K65" s="49">
        <v>661864</v>
      </c>
    </row>
    <row r="66" spans="1:11" ht="12.75" customHeight="1" x14ac:dyDescent="0.2">
      <c r="A66" s="224" t="s">
        <v>368</v>
      </c>
      <c r="B66" s="224"/>
      <c r="C66" s="224"/>
      <c r="D66" s="224"/>
      <c r="E66" s="224"/>
      <c r="F66" s="224"/>
      <c r="G66" s="12">
        <v>59</v>
      </c>
      <c r="H66" s="48">
        <f>H62-H65</f>
        <v>2961779</v>
      </c>
      <c r="I66" s="48">
        <f t="shared" ref="I66:K66" si="5">I62-I65</f>
        <v>782069</v>
      </c>
      <c r="J66" s="48">
        <f t="shared" si="5"/>
        <v>2896543</v>
      </c>
      <c r="K66" s="48">
        <f t="shared" si="5"/>
        <v>-358363</v>
      </c>
    </row>
    <row r="67" spans="1:11" ht="12.75" customHeight="1" x14ac:dyDescent="0.2">
      <c r="A67" s="229" t="s">
        <v>369</v>
      </c>
      <c r="B67" s="229"/>
      <c r="C67" s="229"/>
      <c r="D67" s="229"/>
      <c r="E67" s="229"/>
      <c r="F67" s="229"/>
      <c r="G67" s="12">
        <v>60</v>
      </c>
      <c r="H67" s="48">
        <f>+IF((H62-H65)&gt;0,(H62-H65),0)</f>
        <v>2961779</v>
      </c>
      <c r="I67" s="48">
        <f t="shared" ref="I67:K67" si="6">+IF((I62-I65)&gt;0,(I62-I65),0)</f>
        <v>782069</v>
      </c>
      <c r="J67" s="48">
        <f t="shared" si="6"/>
        <v>2896543</v>
      </c>
      <c r="K67" s="48">
        <f t="shared" si="6"/>
        <v>0</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-358363</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f>+H66</f>
        <v>2961779</v>
      </c>
      <c r="I89" s="52">
        <f t="shared" ref="I89:K89" si="8">+I66</f>
        <v>782069</v>
      </c>
      <c r="J89" s="52">
        <f t="shared" si="8"/>
        <v>2896543</v>
      </c>
      <c r="K89" s="52">
        <f t="shared" si="8"/>
        <v>-358363</v>
      </c>
    </row>
    <row r="90" spans="1:11" ht="24" customHeight="1" x14ac:dyDescent="0.2">
      <c r="A90" s="192" t="s">
        <v>437</v>
      </c>
      <c r="B90" s="192"/>
      <c r="C90" s="192"/>
      <c r="D90" s="192"/>
      <c r="E90" s="192"/>
      <c r="F90" s="192"/>
      <c r="G90" s="12">
        <v>79</v>
      </c>
      <c r="H90" s="69">
        <f>H91+H98</f>
        <v>2817</v>
      </c>
      <c r="I90" s="69">
        <f>I91+I98</f>
        <v>351775</v>
      </c>
      <c r="J90" s="69">
        <f t="shared" ref="J90:K90" si="9">J91+J98</f>
        <v>-1128</v>
      </c>
      <c r="K90" s="69">
        <f t="shared" si="9"/>
        <v>-867</v>
      </c>
    </row>
    <row r="91" spans="1:11" ht="24" customHeight="1" x14ac:dyDescent="0.2">
      <c r="A91" s="239" t="s">
        <v>444</v>
      </c>
      <c r="B91" s="239"/>
      <c r="C91" s="239"/>
      <c r="D91" s="239"/>
      <c r="E91" s="239"/>
      <c r="F91" s="239"/>
      <c r="G91" s="12">
        <v>80</v>
      </c>
      <c r="H91" s="69">
        <f>SUM(H92:H96)</f>
        <v>2817</v>
      </c>
      <c r="I91" s="69">
        <f>SUM(I92:I96)</f>
        <v>2817</v>
      </c>
      <c r="J91" s="69">
        <f t="shared" ref="J91:K91" si="10">SUM(J92:J96)</f>
        <v>-1128</v>
      </c>
      <c r="K91" s="69">
        <f t="shared" si="10"/>
        <v>-867</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2817</v>
      </c>
      <c r="I93" s="52">
        <v>2817</v>
      </c>
      <c r="J93" s="52">
        <v>-1128</v>
      </c>
      <c r="K93" s="52">
        <v>-867</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507</v>
      </c>
      <c r="I97" s="52">
        <v>507</v>
      </c>
      <c r="J97" s="52">
        <v>-203</v>
      </c>
      <c r="K97" s="52">
        <v>-156</v>
      </c>
    </row>
    <row r="98" spans="1:11" ht="25.5" customHeight="1" x14ac:dyDescent="0.2">
      <c r="A98" s="239" t="s">
        <v>438</v>
      </c>
      <c r="B98" s="239"/>
      <c r="C98" s="239"/>
      <c r="D98" s="239"/>
      <c r="E98" s="239"/>
      <c r="F98" s="239"/>
      <c r="G98" s="12">
        <v>87</v>
      </c>
      <c r="H98" s="69">
        <f>SUM(H99:H106)</f>
        <v>0</v>
      </c>
      <c r="I98" s="69">
        <f>SUM(I99:I106)</f>
        <v>348958</v>
      </c>
      <c r="J98" s="69">
        <f t="shared" ref="J98:K98" si="11">SUM(J99:J106)</f>
        <v>0</v>
      </c>
      <c r="K98" s="69">
        <f t="shared" si="11"/>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348958</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2310</v>
      </c>
      <c r="I108" s="69">
        <f>I91+I98-I107-I97</f>
        <v>351268</v>
      </c>
      <c r="J108" s="69">
        <f t="shared" ref="J108:K108" si="12">J91+J98-J107-J97</f>
        <v>-925</v>
      </c>
      <c r="K108" s="69">
        <f t="shared" si="12"/>
        <v>-711</v>
      </c>
    </row>
    <row r="109" spans="1:11" ht="12.75" customHeight="1" x14ac:dyDescent="0.2">
      <c r="A109" s="192" t="s">
        <v>393</v>
      </c>
      <c r="B109" s="192"/>
      <c r="C109" s="192"/>
      <c r="D109" s="192"/>
      <c r="E109" s="192"/>
      <c r="F109" s="192"/>
      <c r="G109" s="12">
        <v>98</v>
      </c>
      <c r="H109" s="51">
        <f>H89+H108</f>
        <v>2964089</v>
      </c>
      <c r="I109" s="51">
        <f>I89+I108</f>
        <v>1133337</v>
      </c>
      <c r="J109" s="51">
        <f t="shared" ref="J109:K109" si="13">J89+J108</f>
        <v>2895618</v>
      </c>
      <c r="K109" s="51">
        <f t="shared" si="13"/>
        <v>-359074</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30" zoomScaleNormal="100" zoomScaleSheetLayoutView="13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467</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465</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3636419</v>
      </c>
      <c r="I8" s="64">
        <v>3558406</v>
      </c>
    </row>
    <row r="9" spans="1:9" ht="12.75" customHeight="1" x14ac:dyDescent="0.2">
      <c r="A9" s="248" t="s">
        <v>171</v>
      </c>
      <c r="B9" s="248"/>
      <c r="C9" s="248"/>
      <c r="D9" s="248"/>
      <c r="E9" s="248"/>
      <c r="F9" s="248"/>
      <c r="G9" s="65">
        <v>2</v>
      </c>
      <c r="H9" s="66">
        <f>H10+H11+H12+H13+H14+H15+H16+H17</f>
        <v>2242423</v>
      </c>
      <c r="I9" s="66">
        <f>I10+I11+I12+I13+I14+I15+I16+I17</f>
        <v>2845400</v>
      </c>
    </row>
    <row r="10" spans="1:9" ht="12.75" customHeight="1" x14ac:dyDescent="0.2">
      <c r="A10" s="225" t="s">
        <v>172</v>
      </c>
      <c r="B10" s="225"/>
      <c r="C10" s="225"/>
      <c r="D10" s="225"/>
      <c r="E10" s="225"/>
      <c r="F10" s="225"/>
      <c r="G10" s="63">
        <v>3</v>
      </c>
      <c r="H10" s="64">
        <v>2371295</v>
      </c>
      <c r="I10" s="64">
        <v>2754654</v>
      </c>
    </row>
    <row r="11" spans="1:9" ht="22.15" customHeight="1" x14ac:dyDescent="0.2">
      <c r="A11" s="225" t="s">
        <v>173</v>
      </c>
      <c r="B11" s="225"/>
      <c r="C11" s="225"/>
      <c r="D11" s="225"/>
      <c r="E11" s="225"/>
      <c r="F11" s="225"/>
      <c r="G11" s="63">
        <v>4</v>
      </c>
      <c r="H11" s="64">
        <v>-1444408</v>
      </c>
      <c r="I11" s="64">
        <v>121393</v>
      </c>
    </row>
    <row r="12" spans="1:9" ht="23.45" customHeight="1" x14ac:dyDescent="0.2">
      <c r="A12" s="225" t="s">
        <v>174</v>
      </c>
      <c r="B12" s="225"/>
      <c r="C12" s="225"/>
      <c r="D12" s="225"/>
      <c r="E12" s="225"/>
      <c r="F12" s="225"/>
      <c r="G12" s="63">
        <v>5</v>
      </c>
      <c r="H12" s="64">
        <v>80083</v>
      </c>
      <c r="I12" s="64">
        <v>120042</v>
      </c>
    </row>
    <row r="13" spans="1:9" ht="12.75" customHeight="1" x14ac:dyDescent="0.2">
      <c r="A13" s="225" t="s">
        <v>175</v>
      </c>
      <c r="B13" s="225"/>
      <c r="C13" s="225"/>
      <c r="D13" s="225"/>
      <c r="E13" s="225"/>
      <c r="F13" s="225"/>
      <c r="G13" s="63">
        <v>6</v>
      </c>
      <c r="H13" s="64">
        <v>-174009</v>
      </c>
      <c r="I13" s="64">
        <v>-232332</v>
      </c>
    </row>
    <row r="14" spans="1:9" ht="12.75" customHeight="1" x14ac:dyDescent="0.2">
      <c r="A14" s="225" t="s">
        <v>176</v>
      </c>
      <c r="B14" s="225"/>
      <c r="C14" s="225"/>
      <c r="D14" s="225"/>
      <c r="E14" s="225"/>
      <c r="F14" s="225"/>
      <c r="G14" s="63">
        <v>7</v>
      </c>
      <c r="H14" s="64">
        <v>75439</v>
      </c>
      <c r="I14" s="64">
        <v>63726</v>
      </c>
    </row>
    <row r="15" spans="1:9" ht="12.75" customHeight="1" x14ac:dyDescent="0.2">
      <c r="A15" s="225" t="s">
        <v>177</v>
      </c>
      <c r="B15" s="225"/>
      <c r="C15" s="225"/>
      <c r="D15" s="225"/>
      <c r="E15" s="225"/>
      <c r="F15" s="225"/>
      <c r="G15" s="63">
        <v>8</v>
      </c>
      <c r="H15" s="64">
        <v>-21966</v>
      </c>
      <c r="I15" s="64">
        <v>-25509</v>
      </c>
    </row>
    <row r="16" spans="1:9" ht="12.75" customHeight="1" x14ac:dyDescent="0.2">
      <c r="A16" s="225" t="s">
        <v>178</v>
      </c>
      <c r="B16" s="225"/>
      <c r="C16" s="225"/>
      <c r="D16" s="225"/>
      <c r="E16" s="225"/>
      <c r="F16" s="225"/>
      <c r="G16" s="63">
        <v>9</v>
      </c>
      <c r="H16" s="64">
        <v>17335</v>
      </c>
      <c r="I16" s="64">
        <v>0</v>
      </c>
    </row>
    <row r="17" spans="1:9" ht="25.15" customHeight="1" x14ac:dyDescent="0.2">
      <c r="A17" s="225" t="s">
        <v>179</v>
      </c>
      <c r="B17" s="225"/>
      <c r="C17" s="225"/>
      <c r="D17" s="225"/>
      <c r="E17" s="225"/>
      <c r="F17" s="225"/>
      <c r="G17" s="63">
        <v>10</v>
      </c>
      <c r="H17" s="64">
        <v>1338654</v>
      </c>
      <c r="I17" s="64">
        <v>43426</v>
      </c>
    </row>
    <row r="18" spans="1:9" ht="28.15" customHeight="1" x14ac:dyDescent="0.2">
      <c r="A18" s="247" t="s">
        <v>306</v>
      </c>
      <c r="B18" s="247"/>
      <c r="C18" s="247"/>
      <c r="D18" s="247"/>
      <c r="E18" s="247"/>
      <c r="F18" s="247"/>
      <c r="G18" s="65">
        <v>11</v>
      </c>
      <c r="H18" s="66">
        <f>H8+H9</f>
        <v>5878842</v>
      </c>
      <c r="I18" s="66">
        <f>I8+I9</f>
        <v>6403806</v>
      </c>
    </row>
    <row r="19" spans="1:9" ht="12.75" customHeight="1" x14ac:dyDescent="0.2">
      <c r="A19" s="248" t="s">
        <v>180</v>
      </c>
      <c r="B19" s="248"/>
      <c r="C19" s="248"/>
      <c r="D19" s="248"/>
      <c r="E19" s="248"/>
      <c r="F19" s="248"/>
      <c r="G19" s="65">
        <v>12</v>
      </c>
      <c r="H19" s="66">
        <f>H20+H21+H22+H23</f>
        <v>-1503799</v>
      </c>
      <c r="I19" s="66">
        <f>I20+I21+I22+I23</f>
        <v>-2118532</v>
      </c>
    </row>
    <row r="20" spans="1:9" ht="12.75" customHeight="1" x14ac:dyDescent="0.2">
      <c r="A20" s="225" t="s">
        <v>181</v>
      </c>
      <c r="B20" s="225"/>
      <c r="C20" s="225"/>
      <c r="D20" s="225"/>
      <c r="E20" s="225"/>
      <c r="F20" s="225"/>
      <c r="G20" s="63">
        <v>13</v>
      </c>
      <c r="H20" s="64">
        <v>-8775136</v>
      </c>
      <c r="I20" s="64">
        <v>4905387</v>
      </c>
    </row>
    <row r="21" spans="1:9" ht="12.75" customHeight="1" x14ac:dyDescent="0.2">
      <c r="A21" s="225" t="s">
        <v>182</v>
      </c>
      <c r="B21" s="225"/>
      <c r="C21" s="225"/>
      <c r="D21" s="225"/>
      <c r="E21" s="225"/>
      <c r="F21" s="225"/>
      <c r="G21" s="63">
        <v>14</v>
      </c>
      <c r="H21" s="64">
        <v>5256384</v>
      </c>
      <c r="I21" s="64">
        <v>-700499</v>
      </c>
    </row>
    <row r="22" spans="1:9" ht="12.75" customHeight="1" x14ac:dyDescent="0.2">
      <c r="A22" s="225" t="s">
        <v>183</v>
      </c>
      <c r="B22" s="225"/>
      <c r="C22" s="225"/>
      <c r="D22" s="225"/>
      <c r="E22" s="225"/>
      <c r="F22" s="225"/>
      <c r="G22" s="63">
        <v>15</v>
      </c>
      <c r="H22" s="64">
        <v>1881309</v>
      </c>
      <c r="I22" s="64">
        <v>-5324016</v>
      </c>
    </row>
    <row r="23" spans="1:9" ht="12.75" customHeight="1" x14ac:dyDescent="0.2">
      <c r="A23" s="225" t="s">
        <v>184</v>
      </c>
      <c r="B23" s="225"/>
      <c r="C23" s="225"/>
      <c r="D23" s="225"/>
      <c r="E23" s="225"/>
      <c r="F23" s="225"/>
      <c r="G23" s="63">
        <v>16</v>
      </c>
      <c r="H23" s="64">
        <v>133644</v>
      </c>
      <c r="I23" s="64">
        <v>-999404</v>
      </c>
    </row>
    <row r="24" spans="1:9" ht="12.75" customHeight="1" x14ac:dyDescent="0.2">
      <c r="A24" s="247" t="s">
        <v>185</v>
      </c>
      <c r="B24" s="247"/>
      <c r="C24" s="247"/>
      <c r="D24" s="247"/>
      <c r="E24" s="247"/>
      <c r="F24" s="247"/>
      <c r="G24" s="65">
        <v>17</v>
      </c>
      <c r="H24" s="66">
        <f>H18+H19</f>
        <v>4375043</v>
      </c>
      <c r="I24" s="66">
        <f>I18+I19</f>
        <v>4285274</v>
      </c>
    </row>
    <row r="25" spans="1:9" ht="12.75" customHeight="1" x14ac:dyDescent="0.2">
      <c r="A25" s="190" t="s">
        <v>186</v>
      </c>
      <c r="B25" s="190"/>
      <c r="C25" s="190"/>
      <c r="D25" s="190"/>
      <c r="E25" s="190"/>
      <c r="F25" s="190"/>
      <c r="G25" s="63">
        <v>18</v>
      </c>
      <c r="H25" s="64">
        <v>-85727</v>
      </c>
      <c r="I25" s="64">
        <v>-65712</v>
      </c>
    </row>
    <row r="26" spans="1:9" ht="12.75" customHeight="1" x14ac:dyDescent="0.2">
      <c r="A26" s="190" t="s">
        <v>187</v>
      </c>
      <c r="B26" s="190"/>
      <c r="C26" s="190"/>
      <c r="D26" s="190"/>
      <c r="E26" s="190"/>
      <c r="F26" s="190"/>
      <c r="G26" s="63">
        <v>19</v>
      </c>
      <c r="H26" s="64">
        <v>-1252331</v>
      </c>
      <c r="I26" s="64">
        <v>335533</v>
      </c>
    </row>
    <row r="27" spans="1:9" ht="25.9" customHeight="1" x14ac:dyDescent="0.2">
      <c r="A27" s="252" t="s">
        <v>188</v>
      </c>
      <c r="B27" s="252"/>
      <c r="C27" s="252"/>
      <c r="D27" s="252"/>
      <c r="E27" s="252"/>
      <c r="F27" s="252"/>
      <c r="G27" s="65">
        <v>20</v>
      </c>
      <c r="H27" s="66">
        <f>H24+H25+H26</f>
        <v>3036985</v>
      </c>
      <c r="I27" s="66">
        <f>I24+I25+I26</f>
        <v>4555095</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1736832</v>
      </c>
      <c r="I29" s="67">
        <v>179465</v>
      </c>
    </row>
    <row r="30" spans="1:9" ht="12.75" customHeight="1" x14ac:dyDescent="0.2">
      <c r="A30" s="190" t="s">
        <v>191</v>
      </c>
      <c r="B30" s="190"/>
      <c r="C30" s="190"/>
      <c r="D30" s="190"/>
      <c r="E30" s="190"/>
      <c r="F30" s="190"/>
      <c r="G30" s="63">
        <v>22</v>
      </c>
      <c r="H30" s="67">
        <v>946753</v>
      </c>
      <c r="I30" s="67">
        <v>0</v>
      </c>
    </row>
    <row r="31" spans="1:9" ht="12.75" customHeight="1" x14ac:dyDescent="0.2">
      <c r="A31" s="190" t="s">
        <v>192</v>
      </c>
      <c r="B31" s="190"/>
      <c r="C31" s="190"/>
      <c r="D31" s="190"/>
      <c r="E31" s="190"/>
      <c r="F31" s="190"/>
      <c r="G31" s="63">
        <v>23</v>
      </c>
      <c r="H31" s="67">
        <v>507</v>
      </c>
      <c r="I31" s="67">
        <v>232332</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5773</v>
      </c>
      <c r="I33" s="67">
        <v>6065774</v>
      </c>
    </row>
    <row r="34" spans="1:9" ht="12.75" customHeight="1" x14ac:dyDescent="0.2">
      <c r="A34" s="190" t="s">
        <v>195</v>
      </c>
      <c r="B34" s="190"/>
      <c r="C34" s="190"/>
      <c r="D34" s="190"/>
      <c r="E34" s="190"/>
      <c r="F34" s="190"/>
      <c r="G34" s="63">
        <v>26</v>
      </c>
      <c r="H34" s="67">
        <v>37050</v>
      </c>
      <c r="I34" s="67">
        <v>18000</v>
      </c>
    </row>
    <row r="35" spans="1:9" ht="26.45" customHeight="1" x14ac:dyDescent="0.2">
      <c r="A35" s="247" t="s">
        <v>196</v>
      </c>
      <c r="B35" s="247"/>
      <c r="C35" s="247"/>
      <c r="D35" s="247"/>
      <c r="E35" s="247"/>
      <c r="F35" s="247"/>
      <c r="G35" s="65">
        <v>27</v>
      </c>
      <c r="H35" s="68">
        <f>H29+H30+H31+H32+H33+H34</f>
        <v>2726915</v>
      </c>
      <c r="I35" s="68">
        <f>I29+I30+I31+I32+I33+I34</f>
        <v>6495571</v>
      </c>
    </row>
    <row r="36" spans="1:9" ht="22.9" customHeight="1" x14ac:dyDescent="0.2">
      <c r="A36" s="190" t="s">
        <v>197</v>
      </c>
      <c r="B36" s="190"/>
      <c r="C36" s="190"/>
      <c r="D36" s="190"/>
      <c r="E36" s="190"/>
      <c r="F36" s="190"/>
      <c r="G36" s="63">
        <v>28</v>
      </c>
      <c r="H36" s="67">
        <v>-6161420</v>
      </c>
      <c r="I36" s="67">
        <v>-2312758</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-3098</v>
      </c>
      <c r="I38" s="67">
        <v>-9600000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-31052</v>
      </c>
      <c r="I40" s="67">
        <v>-43222</v>
      </c>
    </row>
    <row r="41" spans="1:9" ht="24" customHeight="1" x14ac:dyDescent="0.2">
      <c r="A41" s="247" t="s">
        <v>202</v>
      </c>
      <c r="B41" s="247"/>
      <c r="C41" s="247"/>
      <c r="D41" s="247"/>
      <c r="E41" s="247"/>
      <c r="F41" s="247"/>
      <c r="G41" s="65">
        <v>33</v>
      </c>
      <c r="H41" s="68">
        <f>H36+H37+H38+H39+H40</f>
        <v>-6195570</v>
      </c>
      <c r="I41" s="68">
        <f>I36+I37+I38+I39+I40</f>
        <v>-11955980</v>
      </c>
    </row>
    <row r="42" spans="1:9" ht="29.45" customHeight="1" x14ac:dyDescent="0.2">
      <c r="A42" s="252" t="s">
        <v>203</v>
      </c>
      <c r="B42" s="252"/>
      <c r="C42" s="252"/>
      <c r="D42" s="252"/>
      <c r="E42" s="252"/>
      <c r="F42" s="252"/>
      <c r="G42" s="65">
        <v>34</v>
      </c>
      <c r="H42" s="68">
        <f>H35+H41</f>
        <v>-3468655</v>
      </c>
      <c r="I42" s="68">
        <f>I35+I41</f>
        <v>-5460409</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1533441</v>
      </c>
      <c r="I46" s="67">
        <v>6625870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1533441</v>
      </c>
      <c r="I48" s="68">
        <f>I44+I45+I46+I47</f>
        <v>6625870</v>
      </c>
    </row>
    <row r="49" spans="1:9" ht="24.6" customHeight="1" x14ac:dyDescent="0.2">
      <c r="A49" s="190" t="s">
        <v>305</v>
      </c>
      <c r="B49" s="190"/>
      <c r="C49" s="190"/>
      <c r="D49" s="190"/>
      <c r="E49" s="190"/>
      <c r="F49" s="190"/>
      <c r="G49" s="63">
        <v>40</v>
      </c>
      <c r="H49" s="67">
        <v>-5020416</v>
      </c>
      <c r="I49" s="67">
        <v>-4787424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-361873</v>
      </c>
      <c r="I51" s="67">
        <v>-395991</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-5382289</v>
      </c>
      <c r="I54" s="68">
        <f>I49+I50+I51+I52+I53</f>
        <v>-5183415</v>
      </c>
    </row>
    <row r="55" spans="1:9" ht="29.45" customHeight="1" x14ac:dyDescent="0.2">
      <c r="A55" s="252" t="s">
        <v>215</v>
      </c>
      <c r="B55" s="252"/>
      <c r="C55" s="252"/>
      <c r="D55" s="252"/>
      <c r="E55" s="252"/>
      <c r="F55" s="252"/>
      <c r="G55" s="65">
        <v>46</v>
      </c>
      <c r="H55" s="68">
        <f>H48+H54</f>
        <v>-3848848</v>
      </c>
      <c r="I55" s="68">
        <f>I48+I54</f>
        <v>1442455</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-4280518</v>
      </c>
      <c r="I57" s="68">
        <f>I27+I42+I55+I56</f>
        <v>537141</v>
      </c>
    </row>
    <row r="58" spans="1:9" x14ac:dyDescent="0.2">
      <c r="A58" s="253" t="s">
        <v>218</v>
      </c>
      <c r="B58" s="253"/>
      <c r="C58" s="253"/>
      <c r="D58" s="253"/>
      <c r="E58" s="253"/>
      <c r="F58" s="253"/>
      <c r="G58" s="63">
        <v>49</v>
      </c>
      <c r="H58" s="67">
        <v>7445597</v>
      </c>
      <c r="I58" s="67">
        <v>3165079</v>
      </c>
    </row>
    <row r="59" spans="1:9" ht="31.15" customHeight="1" x14ac:dyDescent="0.2">
      <c r="A59" s="252" t="s">
        <v>219</v>
      </c>
      <c r="B59" s="252"/>
      <c r="C59" s="252"/>
      <c r="D59" s="252"/>
      <c r="E59" s="252"/>
      <c r="F59" s="252"/>
      <c r="G59" s="65">
        <v>50</v>
      </c>
      <c r="H59" s="68">
        <f>H57+H58</f>
        <v>3165079</v>
      </c>
      <c r="I59" s="68">
        <f>I57+I58</f>
        <v>3702220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I4" zoomScale="80" zoomScaleNormal="100" zoomScaleSheetLayoutView="80" workbookViewId="0">
      <selection activeCell="U20" sqref="U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32406822</v>
      </c>
      <c r="I7" s="33">
        <v>28663</v>
      </c>
      <c r="J7" s="33">
        <v>1646042</v>
      </c>
      <c r="K7" s="33">
        <v>72384</v>
      </c>
      <c r="L7" s="33">
        <v>72384</v>
      </c>
      <c r="M7" s="33">
        <v>0</v>
      </c>
      <c r="N7" s="33">
        <v>20989458</v>
      </c>
      <c r="O7" s="33">
        <v>88356</v>
      </c>
      <c r="P7" s="33">
        <v>-272215</v>
      </c>
      <c r="Q7" s="33">
        <v>0</v>
      </c>
      <c r="R7" s="33">
        <v>0</v>
      </c>
      <c r="S7" s="33">
        <v>0</v>
      </c>
      <c r="T7" s="33">
        <v>0</v>
      </c>
      <c r="U7" s="33">
        <v>-8850357</v>
      </c>
      <c r="V7" s="33">
        <v>9904438</v>
      </c>
      <c r="W7" s="34">
        <f>H7+I7+J7+K7-L7+M7+N7+O7+P7+Q7+R7+U7+V7+S7+T7</f>
        <v>55941207</v>
      </c>
      <c r="X7" s="33">
        <v>0</v>
      </c>
      <c r="Y7" s="34">
        <f>W7+X7</f>
        <v>55941207</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32406822</v>
      </c>
      <c r="I10" s="34">
        <f t="shared" ref="I10:Y10" si="2">I7+I8+I9</f>
        <v>28663</v>
      </c>
      <c r="J10" s="34">
        <f t="shared" si="2"/>
        <v>1646042</v>
      </c>
      <c r="K10" s="34">
        <f>K7+K8+K9</f>
        <v>72384</v>
      </c>
      <c r="L10" s="34">
        <f t="shared" si="2"/>
        <v>72384</v>
      </c>
      <c r="M10" s="34">
        <f t="shared" si="2"/>
        <v>0</v>
      </c>
      <c r="N10" s="34">
        <f t="shared" si="2"/>
        <v>20989458</v>
      </c>
      <c r="O10" s="34">
        <f t="shared" si="2"/>
        <v>88356</v>
      </c>
      <c r="P10" s="34">
        <f t="shared" si="2"/>
        <v>-272215</v>
      </c>
      <c r="Q10" s="34">
        <f t="shared" si="2"/>
        <v>0</v>
      </c>
      <c r="R10" s="34">
        <f t="shared" si="2"/>
        <v>0</v>
      </c>
      <c r="S10" s="34">
        <f t="shared" si="2"/>
        <v>0</v>
      </c>
      <c r="T10" s="34">
        <f t="shared" si="2"/>
        <v>0</v>
      </c>
      <c r="U10" s="34">
        <f t="shared" si="2"/>
        <v>-8850357</v>
      </c>
      <c r="V10" s="34">
        <f t="shared" si="2"/>
        <v>9904438</v>
      </c>
      <c r="W10" s="34">
        <f t="shared" si="2"/>
        <v>55941207</v>
      </c>
      <c r="X10" s="34">
        <f t="shared" si="2"/>
        <v>0</v>
      </c>
      <c r="Y10" s="34">
        <f t="shared" si="2"/>
        <v>55941207</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2961781</v>
      </c>
      <c r="W11" s="34">
        <f t="shared" ref="W11:W29" si="3">H11+I11+J11+K11-L11+M11+N11+O11+P11+Q11+R11+U11+V11+S11+T11</f>
        <v>2961781</v>
      </c>
      <c r="X11" s="33">
        <v>0</v>
      </c>
      <c r="Y11" s="34">
        <f t="shared" ref="Y11:Y29" si="4">W11+X11</f>
        <v>2961781</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-15200</v>
      </c>
      <c r="P13" s="35">
        <v>0</v>
      </c>
      <c r="Q13" s="35">
        <v>0</v>
      </c>
      <c r="R13" s="35">
        <v>0</v>
      </c>
      <c r="S13" s="33">
        <v>0</v>
      </c>
      <c r="T13" s="33">
        <v>0</v>
      </c>
      <c r="U13" s="33">
        <v>18536</v>
      </c>
      <c r="V13" s="33">
        <v>0</v>
      </c>
      <c r="W13" s="34">
        <f t="shared" si="3"/>
        <v>3336</v>
      </c>
      <c r="X13" s="33">
        <v>0</v>
      </c>
      <c r="Y13" s="34">
        <f t="shared" si="4"/>
        <v>3336</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2310</v>
      </c>
      <c r="Q14" s="35">
        <v>0</v>
      </c>
      <c r="R14" s="35">
        <v>0</v>
      </c>
      <c r="S14" s="33">
        <v>0</v>
      </c>
      <c r="T14" s="33">
        <v>0</v>
      </c>
      <c r="U14" s="33">
        <v>0</v>
      </c>
      <c r="V14" s="33">
        <v>0</v>
      </c>
      <c r="W14" s="34">
        <f t="shared" si="3"/>
        <v>2310</v>
      </c>
      <c r="X14" s="33">
        <v>0</v>
      </c>
      <c r="Y14" s="34">
        <f t="shared" si="4"/>
        <v>2310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175975</v>
      </c>
      <c r="J19" s="33">
        <v>0</v>
      </c>
      <c r="K19" s="33">
        <v>0</v>
      </c>
      <c r="L19" s="33">
        <v>0</v>
      </c>
      <c r="M19" s="33">
        <v>0</v>
      </c>
      <c r="N19" s="33">
        <v>0</v>
      </c>
      <c r="O19" s="33">
        <v>0</v>
      </c>
      <c r="P19" s="33">
        <v>0</v>
      </c>
      <c r="Q19" s="33">
        <v>0</v>
      </c>
      <c r="R19" s="33">
        <v>0</v>
      </c>
      <c r="S19" s="33">
        <v>0</v>
      </c>
      <c r="T19" s="33">
        <v>0</v>
      </c>
      <c r="U19" s="33">
        <v>0</v>
      </c>
      <c r="V19" s="33">
        <v>0</v>
      </c>
      <c r="W19" s="34">
        <f t="shared" si="3"/>
        <v>175975</v>
      </c>
      <c r="X19" s="33">
        <v>0</v>
      </c>
      <c r="Y19" s="34">
        <f t="shared" si="4"/>
        <v>175975</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-3336</v>
      </c>
      <c r="V20" s="33">
        <v>0</v>
      </c>
      <c r="W20" s="34">
        <f t="shared" si="3"/>
        <v>-3336</v>
      </c>
      <c r="X20" s="33">
        <v>0</v>
      </c>
      <c r="Y20" s="34">
        <f t="shared" si="4"/>
        <v>-3336</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1054082</v>
      </c>
      <c r="O28" s="33">
        <v>0</v>
      </c>
      <c r="P28" s="33">
        <v>0</v>
      </c>
      <c r="Q28" s="33">
        <v>0</v>
      </c>
      <c r="R28" s="33">
        <v>0</v>
      </c>
      <c r="S28" s="33">
        <v>0</v>
      </c>
      <c r="T28" s="33">
        <v>0</v>
      </c>
      <c r="U28" s="33">
        <v>-1054082</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32406822</v>
      </c>
      <c r="I30" s="36">
        <f t="shared" ref="I30:Y30" si="5">SUM(I10:I29)</f>
        <v>204638</v>
      </c>
      <c r="J30" s="36">
        <f t="shared" si="5"/>
        <v>1646042</v>
      </c>
      <c r="K30" s="36">
        <f t="shared" si="5"/>
        <v>72384</v>
      </c>
      <c r="L30" s="36">
        <f t="shared" si="5"/>
        <v>72384</v>
      </c>
      <c r="M30" s="36">
        <f t="shared" si="5"/>
        <v>0</v>
      </c>
      <c r="N30" s="36">
        <f t="shared" si="5"/>
        <v>22043540</v>
      </c>
      <c r="O30" s="36">
        <f t="shared" si="5"/>
        <v>73156</v>
      </c>
      <c r="P30" s="36">
        <f t="shared" si="5"/>
        <v>-269905</v>
      </c>
      <c r="Q30" s="36">
        <f t="shared" si="5"/>
        <v>0</v>
      </c>
      <c r="R30" s="36">
        <f t="shared" si="5"/>
        <v>0</v>
      </c>
      <c r="S30" s="36">
        <f t="shared" si="5"/>
        <v>0</v>
      </c>
      <c r="T30" s="36">
        <f t="shared" si="5"/>
        <v>0</v>
      </c>
      <c r="U30" s="36">
        <f t="shared" si="5"/>
        <v>-9889239</v>
      </c>
      <c r="V30" s="36">
        <f t="shared" si="5"/>
        <v>12866219</v>
      </c>
      <c r="W30" s="36">
        <f t="shared" si="5"/>
        <v>59081273</v>
      </c>
      <c r="X30" s="36">
        <f t="shared" si="5"/>
        <v>0</v>
      </c>
      <c r="Y30" s="36">
        <f t="shared" si="5"/>
        <v>59081273</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175975</v>
      </c>
      <c r="J32" s="34">
        <f t="shared" si="6"/>
        <v>0</v>
      </c>
      <c r="K32" s="34">
        <f t="shared" si="6"/>
        <v>0</v>
      </c>
      <c r="L32" s="34">
        <f t="shared" si="6"/>
        <v>0</v>
      </c>
      <c r="M32" s="34">
        <f t="shared" si="6"/>
        <v>0</v>
      </c>
      <c r="N32" s="34">
        <f t="shared" si="6"/>
        <v>0</v>
      </c>
      <c r="O32" s="34">
        <f t="shared" si="6"/>
        <v>-15200</v>
      </c>
      <c r="P32" s="34">
        <f t="shared" si="6"/>
        <v>2310</v>
      </c>
      <c r="Q32" s="34">
        <f t="shared" si="6"/>
        <v>0</v>
      </c>
      <c r="R32" s="34">
        <f t="shared" si="6"/>
        <v>0</v>
      </c>
      <c r="S32" s="34">
        <f t="shared" ref="S32:T32" si="7">SUM(S12:S20)</f>
        <v>0</v>
      </c>
      <c r="T32" s="34">
        <f t="shared" si="7"/>
        <v>0</v>
      </c>
      <c r="U32" s="34">
        <f t="shared" si="6"/>
        <v>15200</v>
      </c>
      <c r="V32" s="34">
        <f t="shared" si="6"/>
        <v>0</v>
      </c>
      <c r="W32" s="34">
        <f t="shared" si="6"/>
        <v>178285</v>
      </c>
      <c r="X32" s="34">
        <f t="shared" si="6"/>
        <v>0</v>
      </c>
      <c r="Y32" s="34">
        <f t="shared" si="6"/>
        <v>178285</v>
      </c>
    </row>
    <row r="33" spans="1:25" ht="31.5" customHeight="1" x14ac:dyDescent="0.2">
      <c r="A33" s="299" t="s">
        <v>428</v>
      </c>
      <c r="B33" s="299"/>
      <c r="C33" s="299"/>
      <c r="D33" s="299"/>
      <c r="E33" s="299"/>
      <c r="F33" s="299"/>
      <c r="G33" s="7">
        <v>26</v>
      </c>
      <c r="H33" s="34">
        <f>H11+H32</f>
        <v>0</v>
      </c>
      <c r="I33" s="34">
        <f t="shared" ref="I33:Y33" si="8">I11+I32</f>
        <v>175975</v>
      </c>
      <c r="J33" s="34">
        <f t="shared" si="8"/>
        <v>0</v>
      </c>
      <c r="K33" s="34">
        <f t="shared" si="8"/>
        <v>0</v>
      </c>
      <c r="L33" s="34">
        <f t="shared" si="8"/>
        <v>0</v>
      </c>
      <c r="M33" s="34">
        <f t="shared" si="8"/>
        <v>0</v>
      </c>
      <c r="N33" s="34">
        <f t="shared" si="8"/>
        <v>0</v>
      </c>
      <c r="O33" s="34">
        <f t="shared" si="8"/>
        <v>-15200</v>
      </c>
      <c r="P33" s="34">
        <f t="shared" si="8"/>
        <v>2310</v>
      </c>
      <c r="Q33" s="34">
        <f t="shared" si="8"/>
        <v>0</v>
      </c>
      <c r="R33" s="34">
        <f t="shared" si="8"/>
        <v>0</v>
      </c>
      <c r="S33" s="34">
        <f t="shared" ref="S33:T33" si="9">S11+S32</f>
        <v>0</v>
      </c>
      <c r="T33" s="34">
        <f t="shared" si="9"/>
        <v>0</v>
      </c>
      <c r="U33" s="34">
        <f t="shared" si="8"/>
        <v>15200</v>
      </c>
      <c r="V33" s="34">
        <f t="shared" si="8"/>
        <v>2961781</v>
      </c>
      <c r="W33" s="34">
        <f t="shared" si="8"/>
        <v>3140066</v>
      </c>
      <c r="X33" s="34">
        <f t="shared" si="8"/>
        <v>0</v>
      </c>
      <c r="Y33" s="34">
        <f t="shared" si="8"/>
        <v>3140066</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1054082</v>
      </c>
      <c r="O34" s="36">
        <f t="shared" si="10"/>
        <v>0</v>
      </c>
      <c r="P34" s="36">
        <f t="shared" si="10"/>
        <v>0</v>
      </c>
      <c r="Q34" s="36">
        <f t="shared" si="10"/>
        <v>0</v>
      </c>
      <c r="R34" s="36">
        <f t="shared" si="10"/>
        <v>0</v>
      </c>
      <c r="S34" s="36">
        <f t="shared" ref="S34:T34" si="11">SUM(S21:S29)</f>
        <v>0</v>
      </c>
      <c r="T34" s="36">
        <f t="shared" si="11"/>
        <v>0</v>
      </c>
      <c r="U34" s="36">
        <f t="shared" si="10"/>
        <v>-1054082</v>
      </c>
      <c r="V34" s="36">
        <f t="shared" si="10"/>
        <v>0</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32406822</v>
      </c>
      <c r="I36" s="33">
        <v>204638</v>
      </c>
      <c r="J36" s="33">
        <v>1646042</v>
      </c>
      <c r="K36" s="33">
        <v>72384</v>
      </c>
      <c r="L36" s="33">
        <v>72384</v>
      </c>
      <c r="M36" s="33">
        <v>0</v>
      </c>
      <c r="N36" s="33">
        <v>22043540</v>
      </c>
      <c r="O36" s="33">
        <v>73156</v>
      </c>
      <c r="P36" s="33">
        <v>-269905</v>
      </c>
      <c r="Q36" s="33">
        <v>0</v>
      </c>
      <c r="R36" s="33">
        <v>0</v>
      </c>
      <c r="S36" s="33">
        <v>0</v>
      </c>
      <c r="T36" s="33">
        <v>0</v>
      </c>
      <c r="U36" s="33">
        <v>2976980</v>
      </c>
      <c r="V36" s="33">
        <v>0</v>
      </c>
      <c r="W36" s="37">
        <f>H36+I36+J36+K36-L36+M36+N36+O36+P36+Q36+R36+U36+V36+S36+T36</f>
        <v>59081273</v>
      </c>
      <c r="X36" s="33">
        <v>0</v>
      </c>
      <c r="Y36" s="37">
        <f t="shared" ref="Y36:Y38" si="12">W36+X36</f>
        <v>59081273</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32406822</v>
      </c>
      <c r="I39" s="34">
        <f t="shared" ref="I39:Y39" si="14">I36+I37+I38</f>
        <v>204638</v>
      </c>
      <c r="J39" s="34">
        <f t="shared" si="14"/>
        <v>1646042</v>
      </c>
      <c r="K39" s="34">
        <f t="shared" si="14"/>
        <v>72384</v>
      </c>
      <c r="L39" s="34">
        <f t="shared" si="14"/>
        <v>72384</v>
      </c>
      <c r="M39" s="34">
        <f t="shared" si="14"/>
        <v>0</v>
      </c>
      <c r="N39" s="34">
        <f t="shared" si="14"/>
        <v>22043540</v>
      </c>
      <c r="O39" s="34">
        <f t="shared" si="14"/>
        <v>73156</v>
      </c>
      <c r="P39" s="34">
        <f t="shared" si="14"/>
        <v>-269905</v>
      </c>
      <c r="Q39" s="34">
        <f t="shared" si="14"/>
        <v>0</v>
      </c>
      <c r="R39" s="34">
        <f t="shared" si="14"/>
        <v>0</v>
      </c>
      <c r="S39" s="34">
        <f t="shared" si="14"/>
        <v>0</v>
      </c>
      <c r="T39" s="34">
        <f t="shared" si="14"/>
        <v>0</v>
      </c>
      <c r="U39" s="34">
        <f t="shared" si="14"/>
        <v>2976980</v>
      </c>
      <c r="V39" s="34">
        <f t="shared" si="14"/>
        <v>0</v>
      </c>
      <c r="W39" s="34">
        <f t="shared" si="14"/>
        <v>59081273</v>
      </c>
      <c r="X39" s="34">
        <f t="shared" si="14"/>
        <v>0</v>
      </c>
      <c r="Y39" s="34">
        <f t="shared" si="14"/>
        <v>59081273</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2896543</v>
      </c>
      <c r="W40" s="37">
        <f t="shared" ref="W40:W58" si="15">H40+I40+J40+K40-L40+M40+N40+O40+P40+Q40+R40+U40+V40+S40+T40</f>
        <v>2896543</v>
      </c>
      <c r="X40" s="33">
        <v>0</v>
      </c>
      <c r="Y40" s="37">
        <f t="shared" ref="Y40:Y58" si="16">W40+X40</f>
        <v>2896543</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-18704</v>
      </c>
      <c r="P42" s="35">
        <v>0</v>
      </c>
      <c r="Q42" s="35">
        <v>0</v>
      </c>
      <c r="R42" s="35">
        <v>0</v>
      </c>
      <c r="S42" s="33">
        <v>0</v>
      </c>
      <c r="T42" s="33">
        <v>0</v>
      </c>
      <c r="U42" s="33">
        <v>22810</v>
      </c>
      <c r="V42" s="33">
        <v>0</v>
      </c>
      <c r="W42" s="37">
        <f t="shared" si="15"/>
        <v>4106</v>
      </c>
      <c r="X42" s="33">
        <v>0</v>
      </c>
      <c r="Y42" s="37">
        <f t="shared" si="16"/>
        <v>4106</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-925</v>
      </c>
      <c r="Q43" s="35">
        <v>0</v>
      </c>
      <c r="R43" s="35">
        <v>0</v>
      </c>
      <c r="S43" s="33">
        <v>0</v>
      </c>
      <c r="T43" s="33">
        <v>0</v>
      </c>
      <c r="U43" s="33">
        <v>0</v>
      </c>
      <c r="V43" s="33">
        <v>0</v>
      </c>
      <c r="W43" s="37">
        <f t="shared" si="15"/>
        <v>-925</v>
      </c>
      <c r="X43" s="33">
        <v>0</v>
      </c>
      <c r="Y43" s="37">
        <f t="shared" si="16"/>
        <v>-925</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-4106</v>
      </c>
      <c r="V49" s="33">
        <v>0</v>
      </c>
      <c r="W49" s="37">
        <f t="shared" si="15"/>
        <v>-4106</v>
      </c>
      <c r="X49" s="33">
        <v>0</v>
      </c>
      <c r="Y49" s="37">
        <f t="shared" si="16"/>
        <v>-4106</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32406822</v>
      </c>
      <c r="I59" s="36">
        <f t="shared" ref="I59:Y59" si="17">SUM(I39:I58)</f>
        <v>204638</v>
      </c>
      <c r="J59" s="36">
        <f t="shared" si="17"/>
        <v>1646042</v>
      </c>
      <c r="K59" s="36">
        <f t="shared" si="17"/>
        <v>72384</v>
      </c>
      <c r="L59" s="36">
        <f t="shared" si="17"/>
        <v>72384</v>
      </c>
      <c r="M59" s="36">
        <f t="shared" si="17"/>
        <v>0</v>
      </c>
      <c r="N59" s="36">
        <f t="shared" si="17"/>
        <v>22043540</v>
      </c>
      <c r="O59" s="36">
        <f t="shared" si="17"/>
        <v>54452</v>
      </c>
      <c r="P59" s="36">
        <f t="shared" si="17"/>
        <v>-270830</v>
      </c>
      <c r="Q59" s="36">
        <f t="shared" si="17"/>
        <v>0</v>
      </c>
      <c r="R59" s="36">
        <f t="shared" si="17"/>
        <v>0</v>
      </c>
      <c r="S59" s="36">
        <f t="shared" si="17"/>
        <v>0</v>
      </c>
      <c r="T59" s="36">
        <f t="shared" si="17"/>
        <v>0</v>
      </c>
      <c r="U59" s="36">
        <f t="shared" si="17"/>
        <v>2995684</v>
      </c>
      <c r="V59" s="36">
        <f t="shared" si="17"/>
        <v>2896543</v>
      </c>
      <c r="W59" s="36">
        <f t="shared" si="17"/>
        <v>61976891</v>
      </c>
      <c r="X59" s="36">
        <f t="shared" si="17"/>
        <v>0</v>
      </c>
      <c r="Y59" s="36">
        <f t="shared" si="17"/>
        <v>61976891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-18704</v>
      </c>
      <c r="P61" s="37">
        <f t="shared" si="18"/>
        <v>-925</v>
      </c>
      <c r="Q61" s="37">
        <f t="shared" si="18"/>
        <v>0</v>
      </c>
      <c r="R61" s="37">
        <f t="shared" si="18"/>
        <v>0</v>
      </c>
      <c r="S61" s="37">
        <f t="shared" ref="S61:T61" si="19">SUM(S41:S49)</f>
        <v>0</v>
      </c>
      <c r="T61" s="37">
        <f t="shared" si="19"/>
        <v>0</v>
      </c>
      <c r="U61" s="37">
        <f t="shared" si="18"/>
        <v>18704</v>
      </c>
      <c r="V61" s="37">
        <f t="shared" si="18"/>
        <v>0</v>
      </c>
      <c r="W61" s="37">
        <f t="shared" si="18"/>
        <v>-925</v>
      </c>
      <c r="X61" s="37">
        <f t="shared" si="18"/>
        <v>0</v>
      </c>
      <c r="Y61" s="37">
        <f t="shared" si="18"/>
        <v>-925</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-18704</v>
      </c>
      <c r="P62" s="37">
        <f t="shared" si="20"/>
        <v>-925</v>
      </c>
      <c r="Q62" s="37">
        <f t="shared" si="20"/>
        <v>0</v>
      </c>
      <c r="R62" s="37">
        <f t="shared" si="20"/>
        <v>0</v>
      </c>
      <c r="S62" s="37">
        <f t="shared" ref="S62:T62" si="21">S40+S61</f>
        <v>0</v>
      </c>
      <c r="T62" s="37">
        <f t="shared" si="21"/>
        <v>0</v>
      </c>
      <c r="U62" s="37">
        <f t="shared" si="20"/>
        <v>18704</v>
      </c>
      <c r="V62" s="37">
        <f t="shared" si="20"/>
        <v>2896543</v>
      </c>
      <c r="W62" s="37">
        <f t="shared" si="20"/>
        <v>2895618</v>
      </c>
      <c r="X62" s="37">
        <f t="shared" si="20"/>
        <v>0</v>
      </c>
      <c r="Y62" s="37">
        <f t="shared" si="20"/>
        <v>2895618</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85" zoomScaleNormal="85"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2090b57c-2e4d-4ed9-b313-510fc704fe7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Rajhl</cp:lastModifiedBy>
  <cp:lastPrinted>2024-02-25T08:31:43Z</cp:lastPrinted>
  <dcterms:created xsi:type="dcterms:W3CDTF">2008-10-17T11:51:54Z</dcterms:created>
  <dcterms:modified xsi:type="dcterms:W3CDTF">2024-02-27T07:39:14Z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