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Racun\KONSOLIDIRANE BILANCE\tfi-pod saponia\tfi-pod_2024\nekonsolidirani tfi_pod_excel\"/>
    </mc:Choice>
  </mc:AlternateContent>
  <xr:revisionPtr revIDLastSave="0" documentId="13_ncr:1_{ECB3E66A-B4F5-4B8D-9848-6FD8C8152685}"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Titles" localSheetId="1">Bilanca!$1:$6</definedName>
    <definedName name="_xlnm.Print_Titles" localSheetId="5">PK!$1:$5</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20" l="1"/>
  <c r="H21" i="20"/>
  <c r="H56" i="18" l="1"/>
  <c r="I94" i="18" l="1"/>
  <c r="H38"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89" i="26" l="1"/>
  <c r="I109" i="26" s="1"/>
  <c r="I67" i="26"/>
  <c r="I68" i="26"/>
  <c r="J66" i="26"/>
  <c r="J89" i="26" s="1"/>
  <c r="J109" i="26" s="1"/>
  <c r="J68" i="26"/>
  <c r="K67" i="26"/>
  <c r="K89" i="26" s="1"/>
  <c r="K109" i="26" s="1"/>
  <c r="K68" i="26"/>
  <c r="H66" i="26"/>
  <c r="H67" i="26"/>
  <c r="I85" i="18"/>
  <c r="H85" i="18"/>
  <c r="H89" i="26" l="1"/>
  <c r="H109" i="26" s="1"/>
  <c r="I78" i="18"/>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1" i="18"/>
  <c r="I60" i="18"/>
  <c r="I53" i="18"/>
  <c r="I45" i="18"/>
  <c r="I38" i="18"/>
  <c r="I27" i="18"/>
  <c r="I17" i="18"/>
  <c r="I10" i="18"/>
  <c r="H57" i="20" l="1"/>
  <c r="H59" i="20" s="1"/>
  <c r="I24" i="20"/>
  <c r="I27" i="20" s="1"/>
  <c r="I55" i="20"/>
  <c r="H72" i="18"/>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17" i="18"/>
  <c r="I133" i="18" s="1"/>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<sst xmlns="http://schemas.openxmlformats.org/spreadsheetml/2006/main" count="535" uniqueCount="469">
  <si>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</si>
  <si>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</si>
  <si>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</si>
  <si>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</si>
  <si>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</si>
  <si>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</si>
  <si>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</si>
  <si>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</si>
  <si>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</si>
  <si>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</si>
  <si>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</si>
  <si>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</si>
  <si>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</si>
  <si>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</si>
  <si>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</si>
  <si>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</si>
  <si>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</si>
  <si>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</si>
  <si>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</si>
  <si>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</si>
  <si>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</si>
  <si>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</si>
  <si>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</si>
  <si>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</si>
  <si>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</si>
  <si>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</si>
  <si>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</si>
  <si>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</si>
  <si>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</si>
  <si>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</si>
  <si>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</si>
  <si>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</si>
  <si>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</si>
  <si>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</si>
  <si>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</si>
  <si>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</si>
  <si>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</si>
  <si>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</si>
  <si>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</si>
  <si>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</si>
  <si>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</si>
  <si>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</si>
  <si>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</si>
  <si>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</si>
  <si>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</si>
  <si>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</si>
  <si>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</si>
  <si>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</si>
  <si>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</si>
  <si>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</si>
  <si>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</si>
  <si>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</si>
  <si>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</si>
  <si>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</si>
  <si>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</si>
  <si>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</si>
  <si>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</si>
  <si>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</si>
  <si>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</si>
  <si>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</si>
  <si>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</si>
  <si>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</si>
  <si>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</si>
  <si>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</si>
  <si>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</si>
  <si>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</si>
  <si>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</si>
  <si>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</si>
  <si>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</si>
  <si>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</si>
  <si>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</si>
  <si>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</si>
  <si>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</si>
  <si>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</si>
  <si>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</si>
  <si>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</si>
  <si>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</si>
  <si>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</si>
  <si>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</si>
  <si>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</si>
  <si>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</si>
  <si>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</si>
  <si>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</si>
  <si>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</si>
  <si>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</si>
  <si>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</si>
  <si>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</si>
  <si>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</si>
  <si>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</si>
  <si>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</si>
  <si>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</si>
  <si>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</si>
  <si>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</si>
  <si>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</si>
  <si>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</si>
  <si>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</si>
  <si>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</si>
  <si>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</si>
  <si>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</si>
  <si>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</si>
  <si>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</si>
  <si>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</si>
  <si>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</si>
  <si>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</si>
  <si>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</si>
  <si>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</si>
  <si>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</si>
  <si>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</si>
  <si>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</si>
  <si>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</si>
  <si>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</si>
  <si>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</si>
  <si>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</si>
  <si>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</si>
  <si>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</si>
  <si>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</si>
  <si>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</si>
  <si>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</si>
  <si>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</si>
  <si>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</si>
  <si>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</si>
  <si>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</si>
  <si>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</si>
  <si>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</si>
  <si>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</si>
  <si>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</si>
  <si>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</si>
  <si>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</si>
  <si>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</si>
  <si>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</si>
  <si>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</si>
  <si>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</si>
  <si>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</si>
  <si>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</si>
  <si>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</si>
  <si>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</si>
  <si>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</si>
  <si>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</si>
  <si>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</si>
  <si>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</si>
  <si>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</si>
  <si>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</si>
  <si>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</si>
  <si>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</si>
  <si>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</si>
  <si>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</si>
  <si>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</si>
  <si>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</si>
  <si>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</si>
  <si>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</si>
  <si>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</si>
  <si>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</si>
  <si>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</si>
  <si>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</si>
  <si>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</si>
  <si>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</si>
  <si>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</si>
  <si>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</si>
  <si>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</si>
  <si>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</si>
  <si>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</si>
  <si>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</si>
  <si>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</si>
  <si>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</si>
  <si>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</si>
  <si>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</si>
  <si>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</si>
  <si>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</si>
  <si>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</si>
  <si>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</si>
  <si>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</si>
  <si>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</si>
  <si>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</si>
  <si>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</si>
  <si>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</si>
  <si>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</si>
  <si>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</si>
  <si>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</si>
  <si>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</si>
  <si>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</si>
  <si>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</si>
  <si>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</si>
  <si>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</si>
  <si>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</si>
  <si>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</si>
  <si>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</si>
  <si>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</si>
  <si>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</si>
  <si>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</si>
  <si>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</si>
  <si>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</si>
  <si>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</si>
  <si>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</si>
  <si>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</si>
  <si>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</si>
  <si>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</si>
  <si>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</si>
  <si>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</si>
  <si>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</si>
  <si>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</si>
  <si>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</si>
  <si>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</si>
  <si>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</si>
  <si>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</si>
  <si>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</si>
  <si>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</si>
  <si>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</si>
  <si>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</si>
  <si>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</si>
  <si>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</si>
  <si>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</si>
  <si>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</si>
  <si>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</si>
  <si>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</si>
  <si>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</si>
  <si>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</si>
  <si>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</si>
  <si>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</si>
  <si>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</si>
  <si>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</si>
  <si>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</si>
  <si>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</si>
  <si>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</si>
  <si>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</si>
  <si>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</si>
  <si>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</si>
  <si>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</si>
  <si>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</si>
  <si>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</si>
  <si>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</si>
  <si>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</si>
  <si>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</si>
  <si>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</si>
  <si>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</si>
  <si>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</si>
  <si>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</si>
  <si>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</si>
  <si>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</si>
  <si>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</si>
  <si>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</si>
  <si>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</si>
  <si>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</si>
  <si>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</si>
  <si>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</si>
  <si>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</si>
  <si>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</si>
  <si>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</si>
  <si>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</si>
  <si>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</si>
  <si>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</si>
  <si>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</si>
  <si>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</si>
  <si>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</si>
  <si>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</si>
  <si>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</si>
  <si>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</si>
  <si>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</si>
  <si>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</si>
  <si>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</si>
  <si>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</si>
  <si>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</si>
  <si>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</si>
  <si>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</si>
  <si>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</si>
  <si>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</si>
  <si>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</si>
  <si>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</si>
  <si>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</si>
  <si>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</si>
  <si>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</si>
  <si>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</si>
  <si>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</si>
  <si>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</si>
  <si>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</si>
  <si>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</si>
  <si>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</si>
  <si>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</si>
  <si>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</si>
  <si>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</si>
  <si>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</si>
  <si>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</si>
  <si>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</si>
  <si>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</si>
  <si>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</si>
  <si>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</si>
  <si>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</si>
  <si>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</si>
  <si>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</si>
  <si>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</si>
  <si>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</si>
  <si>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</si>
  <si>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</si>
  <si>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</si>
  <si>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</si>
  <si>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</si>
  <si>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</si>
  <si>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</si>
  <si>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</si>
  <si>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</si>
  <si>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</si>
  <si>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</si>
  <si>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</si>
  <si>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</si>
  <si>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</si>
  <si>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</si>
  <si>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</si>
  <si>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</si>
  <si>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</si>
  <si>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</si>
  <si>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</si>
  <si>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</si>
  <si>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</si>
  <si>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</si>
  <si>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</si>
  <si>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</si>
  <si>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</si>
  <si>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</si>
  <si>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</si>
  <si>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</si>
  <si>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</si>
  <si>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</si>
  <si>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</si>
  <si>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</si>
  <si>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</si>
  <si>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</si>
  <si>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</si>
  <si>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</si>
  <si>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</si>
  <si>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</si>
  <si>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</si>
  <si>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</si>
  <si>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</si>
  <si>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</si>
  <si>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</si>
  <si>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</si>
  <si>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</si>
  <si>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</si>
  <si>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</si>
  <si>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</si>
  <si>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</si>
  <si>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</si>
  <si>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</si>
  <si>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</si>
  <si>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</si>
  <si>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</si>
  <si>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</si>
  <si>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</si>
  <si>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</si>
  <si>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</si>
  <si>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</si>
  <si>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</si>
  <si>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</si>
  <si>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</si>
  <si>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</si>
  <si>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</si>
  <si>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</si>
  <si>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</si>
  <si>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</si>
  <si>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</si>
  <si>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</si>
  <si>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</si>
  <si>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</si>
  <si>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</si>
  <si>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</si>
  <si>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</si>
  <si>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</si>
  <si>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</si>
  <si>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</si>
  <si>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</si>
  <si>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</si>
  <si>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</si>
  <si>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</si>
  <si>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</si>
  <si>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</si>
  <si>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</si>
  <si>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</si>
  <si>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</si>
  <si>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</si>
  <si>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</si>
  <si>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</si>
  <si>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</si>
  <si>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</si>
  <si>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</si>
  <si>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</si>
  <si>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</si>
  <si>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</si>
  <si>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</si>
  <si>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</si>
  <si>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</si>
  <si>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</si>
  <si>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</si>
  <si>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</si>
  <si>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</si>
  <si>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</si>
  <si>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</si>
  <si>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</si>
  <si>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</si>
  <si>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</si>
  <si>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</si>
  <si>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</si>
  <si>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</si>
  <si>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</si>
  <si>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</si>
  <si>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</si>
  <si>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</si>
  <si>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</si>
  <si>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</si>
  <si>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</si>
  <si>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</si>
  <si>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</si>
  <si>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</si>
  <si>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</si>
  <si>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</si>
  <si>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</si>
  <si>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</si>
  <si>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</si>
  <si>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</si>
  <si>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</si>
  <si>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</si>
  <si>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</si>
  <si>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</si>
  <si>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</si>
  <si>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</si>
  <si>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</si>
  <si>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</si>
  <si>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</si>
  <si>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</si>
  <si>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</si>
  <si>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</si>
  <si>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</si>
  <si>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</si>
  <si>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</si>
  <si>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</si>
  <si>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</si>
  <si>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</si>
  <si>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</si>
  <si>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</si>
  <si>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</si>
  <si>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</si>
  <si>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</si>
  <si>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</si>
  <si>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</si>
  <si>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</si>
  <si>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</si>
  <si>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</si>
  <si>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</si>
  <si>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</si>
  <si>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</si>
  <si>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</si>
  <si>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03012476</t>
  </si>
  <si>
    <t>HR</t>
  </si>
  <si>
    <t>03000225</t>
  </si>
  <si>
    <t>37879152548</t>
  </si>
  <si>
    <t>747800063MY717H3N08</t>
  </si>
  <si>
    <t>1383</t>
  </si>
  <si>
    <t>SAPONIA D.D.</t>
  </si>
  <si>
    <t>OSIJEK</t>
  </si>
  <si>
    <t>MATIJE GUPCA 2</t>
  </si>
  <si>
    <t>saponia.saponia.hr</t>
  </si>
  <si>
    <t>www.saponia.hr</t>
  </si>
  <si>
    <t>Rajhl Gordana</t>
  </si>
  <si>
    <t>031 513 613</t>
  </si>
  <si>
    <t>gordana.rajhl@saponia.hr</t>
  </si>
  <si>
    <t>KPMG Croatia d.o.o.</t>
  </si>
  <si>
    <t>Domagoj Hrkač</t>
  </si>
  <si>
    <t>Obveznik: SAPONIA D.D.</t>
  </si>
  <si>
    <t>u razdoblju 01.01.2024 do 30.09.2024</t>
  </si>
  <si>
    <t>stanje na dan 30.09.2024</t>
  </si>
  <si>
    <r>
      <t xml:space="preserve">Bilješke uz financijske izvještaje – TFI
(sastavljaju se za tromjesečna izvještajna razdoblja)
Naziv izdavatelja:		SAPONIA D.D.
OIB:				37879152548
Izvještajno razdoblje:		01.01.-30.09.2024.
Vrijednosnica:			SAPN (ISIN: HRSAPNRA0007)
LEI:				7478000063MY717H3N08
Segment uređenog tržišta:	Redovito tržište Zagrebačke burze 
</t>
    </r>
    <r>
      <rPr>
        <b/>
        <sz val="10"/>
        <rFont val="Arial"/>
        <family val="2"/>
        <charset val="238"/>
      </rPr>
      <t xml:space="preserve">Opći podaci
Saponia je dioničko društvo osnovano u Republici Hrvatskoj. Društvo se bavi proizvodnjom sredstava za pranje, kozmetičkih preparata, ostalih kemijskih proizvoda, lijekova, farmaceutskih kemikalija, kemikalija za poljoprivredu, prehrambenih proizvoda, trgovinom na veliko i malo, vanjskom trgovinom i zastupanjem. Društvo je osnovano 1894. godine, registrirano je pri Trgovačkom sudu u Osijeku pod brojem MBS 030002225, a sjedište Društva  je u Osijeku, Matije Gupca 2.
Na kraju izvještajnog razdoblja Saponia zapošljava 759 zaposlenika (2023: 745).
Odlukom Skupštine od 29. kolovoza 2024. godine, za neovisnog revizora imenovano je društvo KPMG Croatia d.o.o. Zagreb.
Dionica SAPN-R-A uvrštena je na Redovno tržište Zagrebačke burze. Temeljni kapital društva iznosi 32.406.822 eura, a podijeljen je na 658.564 dionice bez nominalne vrijednosti. Na datum objave financijskih izvještaja u portfelju Društva nalaze se ukupno 3.140 dionice što čini 0,48% ukupnog kapitala Društva. Tržišna kapitalizacija na posljednji dan promatranog razdoblja iznosi 49.392.300 eura.
Vlasnička struktura Društva 
Mepas d.o.o. Široki Brijeg	87,30%
Mali dioničari			12,22%
Trezorske dionice		  0,48%
				100,00%
Izjava o usklađenosti
Financijski izvještaji Društva sastavljeni su u skladu sa Zakonom o računovodstvu i Međunarodnim standardima financijskog izvještavanja koji su na snazi u Republici Hrvatskoj za 2024. godinu.
Ovi nekonsolidirani tromjesečni izvještaji sastavljeni su u skladu s MRS 34 Financijsko izvještavanje za razdoblja tijekom godine, te obuhvaćaju skraćeni set financijskih izvještaja  i odabranih bilješki. 
Značajne računovodstvene politike, poslovni događaji i informacije
U financijskim izvještajima za razdoblje 01.01.-30.09.2024. godine primjenjivane su iste računovodstvene politike i metode izračunavanja u financijskim izvještajima kao i kod posljednjeg godišnjeg financijskog izvještaja za 2023. godinu.
Godišnji financijski izvještaji za 2023. godinu dostupni su na internetskim stranicama društava Saponia d.d.  i Zagrebačka burza d.d.. Izvještaji su dostavljeni i Službenom registru propisanih informacija pri Hrvatskoj agenciji za nadzor financijskih usluga kao i Financijskoj agenciji (FINA) u svrhu javne objave.
Sukladno MSFI standardima, u vezi implikacije ruske invazije na Ukrajinu, izjavljujemo da Društvo u svom poslovanju nije direktno izloženo subjektima iz Rusije.
Svi ostali poslovni događaji u promatranom razdoblju karakteristični su za redovno poslovanje Društva i nemaju značajan utjecaj na promjene imovine, obveza, glavnice, neto dobiti ili novčani tijek.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</si>
</sst>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2"/>
      <name val="Arial"/>
      <family val="2"/>
    </font>
    <font>
      <sz val="11"/>
      <color theme="1"/>
      <name val="Calibri"/>
      <family val="2"/>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xf numFmtId="9" fontId="36" fillId="0" borderId="0" applyFont="0" applyFill="0" applyBorder="0" applyAlignment="0" applyProtection="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Percent 2" xfId="7" xr:uid="{2D0E9602-FDD8-40A4-B9FA-8FB7116177EA}"/>
    <cellStyle name="Standard 2" xfId="6" xr:uid="{855FFECD-3B1A-450A-AE92-E92FD07294E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E45" sqref="E45:I4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45565</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449</v>
      </c>
      <c r="D11" s="168"/>
      <c r="E11" s="108"/>
      <c r="F11" s="132" t="s">
        <v>333</v>
      </c>
      <c r="G11" s="171"/>
      <c r="H11" s="148" t="s">
        <v>450</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451</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452</v>
      </c>
      <c r="D15" s="168"/>
      <c r="E15" s="172"/>
      <c r="F15" s="163"/>
      <c r="G15" s="109" t="s">
        <v>334</v>
      </c>
      <c r="H15" s="148" t="s">
        <v>453</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454</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455</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31000</v>
      </c>
      <c r="D21" s="149"/>
      <c r="E21" s="138"/>
      <c r="F21" s="138"/>
      <c r="G21" s="139" t="s">
        <v>456</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457</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759</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461</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462</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t="s">
        <v>463</v>
      </c>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t="s">
        <v>464</v>
      </c>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2" zoomScale="110" zoomScaleNormal="100" zoomScaleSheetLayoutView="110" workbookViewId="0">
      <selection sqref="A1:I13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467</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465</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34895197</v>
      </c>
      <c r="I9" s="82">
        <f>I10+I17+I27+I38+I43</f>
        <v>35583025</v>
      </c>
    </row>
    <row r="10" spans="1:9" ht="12.75" customHeight="1" x14ac:dyDescent="0.2">
      <c r="A10" s="194" t="s">
        <v>5</v>
      </c>
      <c r="B10" s="194"/>
      <c r="C10" s="194"/>
      <c r="D10" s="194"/>
      <c r="E10" s="194"/>
      <c r="F10" s="194"/>
      <c r="G10" s="12">
        <v>3</v>
      </c>
      <c r="H10" s="82">
        <f>H11+H12+H13+H14+H15+H16</f>
        <v>525565</v>
      </c>
      <c r="I10" s="82">
        <f>I11+I12+I13+I14+I15+I16</f>
        <v>529622</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525565</v>
      </c>
      <c r="I12" s="18">
        <v>452777</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76845</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19940889</v>
      </c>
      <c r="I17" s="82">
        <f>I18+I19+I20+I21+I22+I23+I24+I25+I26</f>
        <v>20734452</v>
      </c>
    </row>
    <row r="18" spans="1:9" ht="12.75" customHeight="1" x14ac:dyDescent="0.2">
      <c r="A18" s="190" t="s">
        <v>13</v>
      </c>
      <c r="B18" s="190"/>
      <c r="C18" s="190"/>
      <c r="D18" s="190"/>
      <c r="E18" s="190"/>
      <c r="F18" s="190"/>
      <c r="G18" s="11">
        <v>11</v>
      </c>
      <c r="H18" s="18">
        <v>3051124</v>
      </c>
      <c r="I18" s="18">
        <v>3051124</v>
      </c>
    </row>
    <row r="19" spans="1:9" ht="12.75" customHeight="1" x14ac:dyDescent="0.2">
      <c r="A19" s="190" t="s">
        <v>14</v>
      </c>
      <c r="B19" s="190"/>
      <c r="C19" s="190"/>
      <c r="D19" s="190"/>
      <c r="E19" s="190"/>
      <c r="F19" s="190"/>
      <c r="G19" s="11">
        <v>12</v>
      </c>
      <c r="H19" s="18">
        <v>8646057</v>
      </c>
      <c r="I19" s="18">
        <v>7680553</v>
      </c>
    </row>
    <row r="20" spans="1:9" ht="12.75" customHeight="1" x14ac:dyDescent="0.2">
      <c r="A20" s="190" t="s">
        <v>15</v>
      </c>
      <c r="B20" s="190"/>
      <c r="C20" s="190"/>
      <c r="D20" s="190"/>
      <c r="E20" s="190"/>
      <c r="F20" s="190"/>
      <c r="G20" s="11">
        <v>13</v>
      </c>
      <c r="H20" s="18">
        <v>4795391</v>
      </c>
      <c r="I20" s="18">
        <v>4116869</v>
      </c>
    </row>
    <row r="21" spans="1:9" ht="12.75" customHeight="1" x14ac:dyDescent="0.2">
      <c r="A21" s="190" t="s">
        <v>16</v>
      </c>
      <c r="B21" s="190"/>
      <c r="C21" s="190"/>
      <c r="D21" s="190"/>
      <c r="E21" s="190"/>
      <c r="F21" s="190"/>
      <c r="G21" s="11">
        <v>14</v>
      </c>
      <c r="H21" s="18">
        <v>1237452</v>
      </c>
      <c r="I21" s="18">
        <v>3459842</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91629</v>
      </c>
      <c r="I23" s="18">
        <v>232794</v>
      </c>
    </row>
    <row r="24" spans="1:9" ht="12.75" customHeight="1" x14ac:dyDescent="0.2">
      <c r="A24" s="190" t="s">
        <v>19</v>
      </c>
      <c r="B24" s="190"/>
      <c r="C24" s="190"/>
      <c r="D24" s="190"/>
      <c r="E24" s="190"/>
      <c r="F24" s="190"/>
      <c r="G24" s="11">
        <v>17</v>
      </c>
      <c r="H24" s="18">
        <v>226047</v>
      </c>
      <c r="I24" s="18">
        <v>1196072</v>
      </c>
    </row>
    <row r="25" spans="1:9" ht="12.75" customHeight="1" x14ac:dyDescent="0.2">
      <c r="A25" s="190" t="s">
        <v>20</v>
      </c>
      <c r="B25" s="190"/>
      <c r="C25" s="190"/>
      <c r="D25" s="190"/>
      <c r="E25" s="190"/>
      <c r="F25" s="190"/>
      <c r="G25" s="11">
        <v>18</v>
      </c>
      <c r="H25" s="18">
        <v>9954</v>
      </c>
      <c r="I25" s="18">
        <v>185963</v>
      </c>
    </row>
    <row r="26" spans="1:9" ht="12.75" customHeight="1" x14ac:dyDescent="0.2">
      <c r="A26" s="190" t="s">
        <v>21</v>
      </c>
      <c r="B26" s="190"/>
      <c r="C26" s="190"/>
      <c r="D26" s="190"/>
      <c r="E26" s="190"/>
      <c r="F26" s="190"/>
      <c r="G26" s="11">
        <v>19</v>
      </c>
      <c r="H26" s="18">
        <v>1883235</v>
      </c>
      <c r="I26" s="18">
        <v>811235</v>
      </c>
    </row>
    <row r="27" spans="1:9" ht="12.75" customHeight="1" x14ac:dyDescent="0.2">
      <c r="A27" s="194" t="s">
        <v>22</v>
      </c>
      <c r="B27" s="194"/>
      <c r="C27" s="194"/>
      <c r="D27" s="194"/>
      <c r="E27" s="194"/>
      <c r="F27" s="194"/>
      <c r="G27" s="12">
        <v>20</v>
      </c>
      <c r="H27" s="82">
        <f>SUM(H28:H37)</f>
        <v>12687934</v>
      </c>
      <c r="I27" s="82">
        <f>SUM(I28:I37)</f>
        <v>12692803</v>
      </c>
    </row>
    <row r="28" spans="1:9" ht="12.75" customHeight="1" x14ac:dyDescent="0.2">
      <c r="A28" s="190" t="s">
        <v>23</v>
      </c>
      <c r="B28" s="190"/>
      <c r="C28" s="190"/>
      <c r="D28" s="190"/>
      <c r="E28" s="190"/>
      <c r="F28" s="190"/>
      <c r="G28" s="11">
        <v>21</v>
      </c>
      <c r="H28" s="18">
        <v>11798014</v>
      </c>
      <c r="I28" s="18">
        <v>11805514</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859577</v>
      </c>
      <c r="I30" s="18">
        <v>859577</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30343</v>
      </c>
      <c r="I34" s="18">
        <v>27712</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1400000</v>
      </c>
      <c r="I38" s="82">
        <f>I39+I40+I41+I42</f>
        <v>1400000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1400000</v>
      </c>
      <c r="I41" s="18">
        <v>1400000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340809</v>
      </c>
      <c r="I43" s="18">
        <v>226148</v>
      </c>
    </row>
    <row r="44" spans="1:9" ht="12.75" customHeight="1" x14ac:dyDescent="0.2">
      <c r="A44" s="192" t="s">
        <v>303</v>
      </c>
      <c r="B44" s="192"/>
      <c r="C44" s="192"/>
      <c r="D44" s="192"/>
      <c r="E44" s="192"/>
      <c r="F44" s="192"/>
      <c r="G44" s="12">
        <v>37</v>
      </c>
      <c r="H44" s="82">
        <f>H45+H53+H60+H70</f>
        <v>58005420</v>
      </c>
      <c r="I44" s="82">
        <f>I45+I53+I60+I70</f>
        <v>67502283</v>
      </c>
    </row>
    <row r="45" spans="1:9" ht="12.75" customHeight="1" x14ac:dyDescent="0.2">
      <c r="A45" s="194" t="s">
        <v>39</v>
      </c>
      <c r="B45" s="194"/>
      <c r="C45" s="194"/>
      <c r="D45" s="194"/>
      <c r="E45" s="194"/>
      <c r="F45" s="194"/>
      <c r="G45" s="12">
        <v>38</v>
      </c>
      <c r="H45" s="82">
        <f>SUM(H46:H52)</f>
        <v>14207331</v>
      </c>
      <c r="I45" s="82">
        <f>SUM(I46:I52)</f>
        <v>17186973</v>
      </c>
    </row>
    <row r="46" spans="1:9" ht="12.75" customHeight="1" x14ac:dyDescent="0.2">
      <c r="A46" s="190" t="s">
        <v>40</v>
      </c>
      <c r="B46" s="190"/>
      <c r="C46" s="190"/>
      <c r="D46" s="190"/>
      <c r="E46" s="190"/>
      <c r="F46" s="190"/>
      <c r="G46" s="11">
        <v>39</v>
      </c>
      <c r="H46" s="18">
        <v>4462813</v>
      </c>
      <c r="I46" s="18">
        <v>4335379</v>
      </c>
    </row>
    <row r="47" spans="1:9" ht="12.75" customHeight="1" x14ac:dyDescent="0.2">
      <c r="A47" s="190" t="s">
        <v>41</v>
      </c>
      <c r="B47" s="190"/>
      <c r="C47" s="190"/>
      <c r="D47" s="190"/>
      <c r="E47" s="190"/>
      <c r="F47" s="190"/>
      <c r="G47" s="11">
        <v>40</v>
      </c>
      <c r="H47" s="18">
        <v>1096060</v>
      </c>
      <c r="I47" s="18">
        <v>1050645</v>
      </c>
    </row>
    <row r="48" spans="1:9" ht="12.75" customHeight="1" x14ac:dyDescent="0.2">
      <c r="A48" s="190" t="s">
        <v>42</v>
      </c>
      <c r="B48" s="190"/>
      <c r="C48" s="190"/>
      <c r="D48" s="190"/>
      <c r="E48" s="190"/>
      <c r="F48" s="190"/>
      <c r="G48" s="11">
        <v>41</v>
      </c>
      <c r="H48" s="18">
        <v>4828194</v>
      </c>
      <c r="I48" s="18">
        <v>4675612</v>
      </c>
    </row>
    <row r="49" spans="1:9" ht="12.75" customHeight="1" x14ac:dyDescent="0.2">
      <c r="A49" s="190" t="s">
        <v>43</v>
      </c>
      <c r="B49" s="190"/>
      <c r="C49" s="190"/>
      <c r="D49" s="190"/>
      <c r="E49" s="190"/>
      <c r="F49" s="190"/>
      <c r="G49" s="11">
        <v>42</v>
      </c>
      <c r="H49" s="18">
        <v>3810768</v>
      </c>
      <c r="I49" s="18">
        <v>7069514</v>
      </c>
    </row>
    <row r="50" spans="1:9" ht="12.75" customHeight="1" x14ac:dyDescent="0.2">
      <c r="A50" s="190" t="s">
        <v>44</v>
      </c>
      <c r="B50" s="190"/>
      <c r="C50" s="190"/>
      <c r="D50" s="190"/>
      <c r="E50" s="190"/>
      <c r="F50" s="190"/>
      <c r="G50" s="11">
        <v>43</v>
      </c>
      <c r="H50" s="18">
        <v>9496</v>
      </c>
      <c r="I50" s="18">
        <v>55823</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31168659</v>
      </c>
      <c r="I53" s="82">
        <f>SUM(I54:I59)</f>
        <v>38645342</v>
      </c>
    </row>
    <row r="54" spans="1:9" ht="12.75" customHeight="1" x14ac:dyDescent="0.2">
      <c r="A54" s="190" t="s">
        <v>48</v>
      </c>
      <c r="B54" s="190"/>
      <c r="C54" s="190"/>
      <c r="D54" s="190"/>
      <c r="E54" s="190"/>
      <c r="F54" s="190"/>
      <c r="G54" s="11">
        <v>47</v>
      </c>
      <c r="H54" s="18">
        <v>8551861</v>
      </c>
      <c r="I54" s="18">
        <v>11947201</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f>-298-2+19782741</f>
        <v>19782441</v>
      </c>
      <c r="I56" s="18">
        <v>26119888</v>
      </c>
    </row>
    <row r="57" spans="1:9" ht="12.75" customHeight="1" x14ac:dyDescent="0.2">
      <c r="A57" s="190" t="s">
        <v>51</v>
      </c>
      <c r="B57" s="190"/>
      <c r="C57" s="190"/>
      <c r="D57" s="190"/>
      <c r="E57" s="190"/>
      <c r="F57" s="190"/>
      <c r="G57" s="11">
        <v>50</v>
      </c>
      <c r="H57" s="18">
        <v>4864</v>
      </c>
      <c r="I57" s="18">
        <v>3638</v>
      </c>
    </row>
    <row r="58" spans="1:9" ht="12.75" customHeight="1" x14ac:dyDescent="0.2">
      <c r="A58" s="190" t="s">
        <v>52</v>
      </c>
      <c r="B58" s="190"/>
      <c r="C58" s="190"/>
      <c r="D58" s="190"/>
      <c r="E58" s="190"/>
      <c r="F58" s="190"/>
      <c r="G58" s="11">
        <v>51</v>
      </c>
      <c r="H58" s="18">
        <v>367675</v>
      </c>
      <c r="I58" s="18">
        <v>338811</v>
      </c>
    </row>
    <row r="59" spans="1:9" ht="12.75" customHeight="1" x14ac:dyDescent="0.2">
      <c r="A59" s="190" t="s">
        <v>53</v>
      </c>
      <c r="B59" s="190"/>
      <c r="C59" s="190"/>
      <c r="D59" s="190"/>
      <c r="E59" s="190"/>
      <c r="F59" s="190"/>
      <c r="G59" s="11">
        <v>52</v>
      </c>
      <c r="H59" s="18">
        <v>2461818</v>
      </c>
      <c r="I59" s="18">
        <v>235804</v>
      </c>
    </row>
    <row r="60" spans="1:9" ht="12.75" customHeight="1" x14ac:dyDescent="0.2">
      <c r="A60" s="194" t="s">
        <v>54</v>
      </c>
      <c r="B60" s="194"/>
      <c r="C60" s="194"/>
      <c r="D60" s="194"/>
      <c r="E60" s="194"/>
      <c r="F60" s="194"/>
      <c r="G60" s="12">
        <v>53</v>
      </c>
      <c r="H60" s="82">
        <f>SUM(H61:H69)</f>
        <v>8926910</v>
      </c>
      <c r="I60" s="82">
        <f>SUM(I61:I69)</f>
        <v>8880651</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8879958</v>
      </c>
      <c r="I63" s="18">
        <v>8829958</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46952</v>
      </c>
      <c r="I68" s="18">
        <v>50693</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3702520</v>
      </c>
      <c r="I70" s="18">
        <v>2789317</v>
      </c>
    </row>
    <row r="71" spans="1:9" ht="12.75" customHeight="1" x14ac:dyDescent="0.2">
      <c r="A71" s="191" t="s">
        <v>58</v>
      </c>
      <c r="B71" s="191"/>
      <c r="C71" s="191"/>
      <c r="D71" s="191"/>
      <c r="E71" s="191"/>
      <c r="F71" s="191"/>
      <c r="G71" s="11">
        <v>64</v>
      </c>
      <c r="H71" s="18">
        <v>217708</v>
      </c>
      <c r="I71" s="18">
        <v>401112</v>
      </c>
    </row>
    <row r="72" spans="1:9" ht="12.75" customHeight="1" x14ac:dyDescent="0.2">
      <c r="A72" s="192" t="s">
        <v>304</v>
      </c>
      <c r="B72" s="192"/>
      <c r="C72" s="192"/>
      <c r="D72" s="192"/>
      <c r="E72" s="192"/>
      <c r="F72" s="192"/>
      <c r="G72" s="12">
        <v>65</v>
      </c>
      <c r="H72" s="82">
        <f>H8+H9+H44+H71</f>
        <v>93118325</v>
      </c>
      <c r="I72" s="82">
        <f>I8+I9+I44+I71</f>
        <v>103486420</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61997034</v>
      </c>
      <c r="I75" s="83">
        <f>I76+I77+I78+I84+I85+I91+I94+I97</f>
        <v>68181438</v>
      </c>
    </row>
    <row r="76" spans="1:9" ht="12.75" customHeight="1" x14ac:dyDescent="0.2">
      <c r="A76" s="190" t="s">
        <v>61</v>
      </c>
      <c r="B76" s="190"/>
      <c r="C76" s="190"/>
      <c r="D76" s="190"/>
      <c r="E76" s="190"/>
      <c r="F76" s="190"/>
      <c r="G76" s="11">
        <v>68</v>
      </c>
      <c r="H76" s="18">
        <v>32406822</v>
      </c>
      <c r="I76" s="18">
        <v>32406822</v>
      </c>
    </row>
    <row r="77" spans="1:9" ht="12.75" customHeight="1" x14ac:dyDescent="0.2">
      <c r="A77" s="190" t="s">
        <v>62</v>
      </c>
      <c r="B77" s="190"/>
      <c r="C77" s="190"/>
      <c r="D77" s="190"/>
      <c r="E77" s="190"/>
      <c r="F77" s="190"/>
      <c r="G77" s="11">
        <v>69</v>
      </c>
      <c r="H77" s="18">
        <v>204638</v>
      </c>
      <c r="I77" s="18">
        <v>204638</v>
      </c>
    </row>
    <row r="78" spans="1:9" ht="12.75" customHeight="1" x14ac:dyDescent="0.2">
      <c r="A78" s="194" t="s">
        <v>63</v>
      </c>
      <c r="B78" s="194"/>
      <c r="C78" s="194"/>
      <c r="D78" s="194"/>
      <c r="E78" s="194"/>
      <c r="F78" s="194"/>
      <c r="G78" s="12">
        <v>70</v>
      </c>
      <c r="H78" s="83">
        <f>SUM(H79:H83)</f>
        <v>26666562</v>
      </c>
      <c r="I78" s="83">
        <f>SUM(I79:I83)</f>
        <v>29601952</v>
      </c>
    </row>
    <row r="79" spans="1:9" ht="12.75" customHeight="1" x14ac:dyDescent="0.2">
      <c r="A79" s="190" t="s">
        <v>64</v>
      </c>
      <c r="B79" s="190"/>
      <c r="C79" s="190"/>
      <c r="D79" s="190"/>
      <c r="E79" s="190"/>
      <c r="F79" s="190"/>
      <c r="G79" s="11">
        <v>71</v>
      </c>
      <c r="H79" s="18">
        <v>1646042</v>
      </c>
      <c r="I79" s="18">
        <v>1646042</v>
      </c>
    </row>
    <row r="80" spans="1:9" ht="12.75" customHeight="1" x14ac:dyDescent="0.2">
      <c r="A80" s="190" t="s">
        <v>65</v>
      </c>
      <c r="B80" s="190"/>
      <c r="C80" s="190"/>
      <c r="D80" s="190"/>
      <c r="E80" s="190"/>
      <c r="F80" s="190"/>
      <c r="G80" s="11">
        <v>72</v>
      </c>
      <c r="H80" s="18">
        <v>72384</v>
      </c>
      <c r="I80" s="18">
        <v>72384</v>
      </c>
    </row>
    <row r="81" spans="1:9" ht="12.75" customHeight="1" x14ac:dyDescent="0.2">
      <c r="A81" s="190" t="s">
        <v>66</v>
      </c>
      <c r="B81" s="190"/>
      <c r="C81" s="190"/>
      <c r="D81" s="190"/>
      <c r="E81" s="190"/>
      <c r="F81" s="190"/>
      <c r="G81" s="11">
        <v>73</v>
      </c>
      <c r="H81" s="18">
        <v>-72384</v>
      </c>
      <c r="I81" s="18">
        <v>-72384</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25020520</v>
      </c>
      <c r="I83" s="18">
        <v>27955910</v>
      </c>
    </row>
    <row r="84" spans="1:9" ht="12.75" customHeight="1" x14ac:dyDescent="0.2">
      <c r="A84" s="193" t="s">
        <v>69</v>
      </c>
      <c r="B84" s="193"/>
      <c r="C84" s="193"/>
      <c r="D84" s="193"/>
      <c r="E84" s="193"/>
      <c r="F84" s="193"/>
      <c r="G84" s="42">
        <v>76</v>
      </c>
      <c r="H84" s="43">
        <v>54452</v>
      </c>
      <c r="I84" s="43">
        <v>54452</v>
      </c>
    </row>
    <row r="85" spans="1:9" ht="12.75" customHeight="1" x14ac:dyDescent="0.2">
      <c r="A85" s="194" t="s">
        <v>446</v>
      </c>
      <c r="B85" s="194"/>
      <c r="C85" s="194"/>
      <c r="D85" s="194"/>
      <c r="E85" s="194"/>
      <c r="F85" s="194"/>
      <c r="G85" s="12">
        <v>77</v>
      </c>
      <c r="H85" s="82">
        <f>H86+H87+H88+H89+H90</f>
        <v>-270830</v>
      </c>
      <c r="I85" s="82">
        <f>I86+I87+I88+I89+I90</f>
        <v>-255998</v>
      </c>
    </row>
    <row r="86" spans="1:9" ht="25.5" customHeight="1" x14ac:dyDescent="0.2">
      <c r="A86" s="190" t="s">
        <v>447</v>
      </c>
      <c r="B86" s="190"/>
      <c r="C86" s="190"/>
      <c r="D86" s="190"/>
      <c r="E86" s="190"/>
      <c r="F86" s="190"/>
      <c r="G86" s="11">
        <v>78</v>
      </c>
      <c r="H86" s="18">
        <v>-270830</v>
      </c>
      <c r="I86" s="18">
        <v>-255998</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18704</v>
      </c>
      <c r="I91" s="82">
        <f>I92-I93</f>
        <v>-14832</v>
      </c>
    </row>
    <row r="92" spans="1:9" ht="12.75" customHeight="1" x14ac:dyDescent="0.2">
      <c r="A92" s="190" t="s">
        <v>72</v>
      </c>
      <c r="B92" s="190"/>
      <c r="C92" s="190"/>
      <c r="D92" s="190"/>
      <c r="E92" s="190"/>
      <c r="F92" s="190"/>
      <c r="G92" s="11">
        <v>84</v>
      </c>
      <c r="H92" s="18">
        <v>18704</v>
      </c>
      <c r="I92" s="18">
        <v>0</v>
      </c>
    </row>
    <row r="93" spans="1:9" ht="12.75" customHeight="1" x14ac:dyDescent="0.2">
      <c r="A93" s="190" t="s">
        <v>73</v>
      </c>
      <c r="B93" s="190"/>
      <c r="C93" s="190"/>
      <c r="D93" s="190"/>
      <c r="E93" s="190"/>
      <c r="F93" s="190"/>
      <c r="G93" s="11">
        <v>85</v>
      </c>
      <c r="H93" s="18">
        <v>0</v>
      </c>
      <c r="I93" s="18">
        <v>14832</v>
      </c>
    </row>
    <row r="94" spans="1:9" ht="12.75" customHeight="1" x14ac:dyDescent="0.2">
      <c r="A94" s="194" t="s">
        <v>353</v>
      </c>
      <c r="B94" s="194"/>
      <c r="C94" s="194"/>
      <c r="D94" s="194"/>
      <c r="E94" s="194"/>
      <c r="F94" s="194"/>
      <c r="G94" s="12">
        <v>86</v>
      </c>
      <c r="H94" s="82">
        <f>H95-H96</f>
        <v>2916686</v>
      </c>
      <c r="I94" s="82">
        <f>I95-I96</f>
        <v>6184404</v>
      </c>
    </row>
    <row r="95" spans="1:9" ht="12.75" customHeight="1" x14ac:dyDescent="0.2">
      <c r="A95" s="190" t="s">
        <v>74</v>
      </c>
      <c r="B95" s="190"/>
      <c r="C95" s="190"/>
      <c r="D95" s="190"/>
      <c r="E95" s="190"/>
      <c r="F95" s="190"/>
      <c r="G95" s="11">
        <v>87</v>
      </c>
      <c r="H95" s="18">
        <v>2916686</v>
      </c>
      <c r="I95" s="18">
        <v>6184404</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265937</v>
      </c>
      <c r="I98" s="82">
        <f>SUM(I99:I104)</f>
        <v>265937</v>
      </c>
    </row>
    <row r="99" spans="1:9" ht="12.75" customHeight="1" x14ac:dyDescent="0.2">
      <c r="A99" s="190" t="s">
        <v>77</v>
      </c>
      <c r="B99" s="190"/>
      <c r="C99" s="190"/>
      <c r="D99" s="190"/>
      <c r="E99" s="190"/>
      <c r="F99" s="190"/>
      <c r="G99" s="11">
        <v>91</v>
      </c>
      <c r="H99" s="18">
        <v>265937</v>
      </c>
      <c r="I99" s="18">
        <v>265937</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4620209</v>
      </c>
      <c r="I105" s="82">
        <f>SUM(I106:I116)</f>
        <v>6660619</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437644</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229450</v>
      </c>
      <c r="I110" s="18">
        <v>1832216</v>
      </c>
    </row>
    <row r="111" spans="1:9" ht="12.75" customHeight="1" x14ac:dyDescent="0.2">
      <c r="A111" s="190" t="s">
        <v>88</v>
      </c>
      <c r="B111" s="190"/>
      <c r="C111" s="190"/>
      <c r="D111" s="190"/>
      <c r="E111" s="190"/>
      <c r="F111" s="190"/>
      <c r="G111" s="11">
        <v>103</v>
      </c>
      <c r="H111" s="18">
        <v>4378806</v>
      </c>
      <c r="I111" s="18">
        <v>4378806</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11953</v>
      </c>
      <c r="I116" s="18">
        <v>11953</v>
      </c>
    </row>
    <row r="117" spans="1:9" ht="12.75" customHeight="1" x14ac:dyDescent="0.2">
      <c r="A117" s="192" t="s">
        <v>357</v>
      </c>
      <c r="B117" s="192"/>
      <c r="C117" s="192"/>
      <c r="D117" s="192"/>
      <c r="E117" s="192"/>
      <c r="F117" s="192"/>
      <c r="G117" s="12">
        <v>109</v>
      </c>
      <c r="H117" s="82">
        <f>SUM(H118:H131)</f>
        <v>22579077</v>
      </c>
      <c r="I117" s="82">
        <f>SUM(I118:I131)</f>
        <v>21520501.32</v>
      </c>
    </row>
    <row r="118" spans="1:9" ht="12.75" customHeight="1" x14ac:dyDescent="0.2">
      <c r="A118" s="190" t="s">
        <v>83</v>
      </c>
      <c r="B118" s="190"/>
      <c r="C118" s="190"/>
      <c r="D118" s="190"/>
      <c r="E118" s="190"/>
      <c r="F118" s="190"/>
      <c r="G118" s="11">
        <v>110</v>
      </c>
      <c r="H118" s="18">
        <v>6879263</v>
      </c>
      <c r="I118" s="18">
        <v>8825427</v>
      </c>
    </row>
    <row r="119" spans="1:9" ht="22.15" customHeight="1" x14ac:dyDescent="0.2">
      <c r="A119" s="190" t="s">
        <v>84</v>
      </c>
      <c r="B119" s="190"/>
      <c r="C119" s="190"/>
      <c r="D119" s="190"/>
      <c r="E119" s="190"/>
      <c r="F119" s="190"/>
      <c r="G119" s="11">
        <v>111</v>
      </c>
      <c r="H119" s="18">
        <v>0</v>
      </c>
      <c r="I119" s="18">
        <v>25567</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155198</v>
      </c>
      <c r="I122" s="18">
        <v>65289</v>
      </c>
    </row>
    <row r="123" spans="1:9" ht="12.75" customHeight="1" x14ac:dyDescent="0.2">
      <c r="A123" s="190" t="s">
        <v>88</v>
      </c>
      <c r="B123" s="190"/>
      <c r="C123" s="190"/>
      <c r="D123" s="190"/>
      <c r="E123" s="190"/>
      <c r="F123" s="190"/>
      <c r="G123" s="11">
        <v>115</v>
      </c>
      <c r="H123" s="18">
        <v>1733992</v>
      </c>
      <c r="I123" s="18">
        <v>432114</v>
      </c>
    </row>
    <row r="124" spans="1:9" ht="12.75" customHeight="1" x14ac:dyDescent="0.2">
      <c r="A124" s="190" t="s">
        <v>89</v>
      </c>
      <c r="B124" s="190"/>
      <c r="C124" s="190"/>
      <c r="D124" s="190"/>
      <c r="E124" s="190"/>
      <c r="F124" s="190"/>
      <c r="G124" s="11">
        <v>116</v>
      </c>
      <c r="H124" s="18">
        <v>81112</v>
      </c>
      <c r="I124" s="18">
        <v>38566</v>
      </c>
    </row>
    <row r="125" spans="1:9" ht="12.75" customHeight="1" x14ac:dyDescent="0.2">
      <c r="A125" s="190" t="s">
        <v>90</v>
      </c>
      <c r="B125" s="190"/>
      <c r="C125" s="190"/>
      <c r="D125" s="190"/>
      <c r="E125" s="190"/>
      <c r="F125" s="190"/>
      <c r="G125" s="11">
        <v>117</v>
      </c>
      <c r="H125" s="18">
        <v>11755584</v>
      </c>
      <c r="I125" s="18">
        <v>11070607</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903077</v>
      </c>
      <c r="I127" s="18">
        <v>835314</v>
      </c>
    </row>
    <row r="128" spans="1:9" x14ac:dyDescent="0.2">
      <c r="A128" s="190" t="s">
        <v>95</v>
      </c>
      <c r="B128" s="190"/>
      <c r="C128" s="190"/>
      <c r="D128" s="190"/>
      <c r="E128" s="190"/>
      <c r="F128" s="190"/>
      <c r="G128" s="11">
        <v>120</v>
      </c>
      <c r="H128" s="18">
        <v>1044878</v>
      </c>
      <c r="I128" s="18">
        <v>430813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25973</v>
      </c>
      <c r="I131" s="18">
        <v>-203195.68</v>
      </c>
    </row>
    <row r="132" spans="1:9" ht="22.15" customHeight="1" x14ac:dyDescent="0.2">
      <c r="A132" s="191" t="s">
        <v>99</v>
      </c>
      <c r="B132" s="191"/>
      <c r="C132" s="191"/>
      <c r="D132" s="191"/>
      <c r="E132" s="191"/>
      <c r="F132" s="191"/>
      <c r="G132" s="11">
        <v>124</v>
      </c>
      <c r="H132" s="18">
        <v>3656068</v>
      </c>
      <c r="I132" s="18">
        <v>6857925</v>
      </c>
    </row>
    <row r="133" spans="1:9" ht="12.75" customHeight="1" x14ac:dyDescent="0.2">
      <c r="A133" s="192" t="s">
        <v>358</v>
      </c>
      <c r="B133" s="192"/>
      <c r="C133" s="192"/>
      <c r="D133" s="192"/>
      <c r="E133" s="192"/>
      <c r="F133" s="192"/>
      <c r="G133" s="12">
        <v>125</v>
      </c>
      <c r="H133" s="82">
        <f>H75+H98+H105+H117+H132</f>
        <v>93118325</v>
      </c>
      <c r="I133" s="82">
        <f>I75+I98+I105+I117+I132</f>
        <v>103486420.31999999</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1" zoomScale="85" zoomScaleNormal="85" zoomScaleSheetLayoutView="110" workbookViewId="0">
      <selection sqref="A1:K1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466</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78375131</v>
      </c>
      <c r="I8" s="48">
        <f>SUM(I9:I13)</f>
        <v>29071302</v>
      </c>
      <c r="J8" s="48">
        <f>SUM(J9:J13)</f>
        <v>96104270</v>
      </c>
      <c r="K8" s="48">
        <f>SUM(K9:K13)</f>
        <v>33308721</v>
      </c>
    </row>
    <row r="9" spans="1:11" ht="12.75" customHeight="1" x14ac:dyDescent="0.2">
      <c r="A9" s="190" t="s">
        <v>115</v>
      </c>
      <c r="B9" s="190"/>
      <c r="C9" s="190"/>
      <c r="D9" s="190"/>
      <c r="E9" s="190"/>
      <c r="F9" s="190"/>
      <c r="G9" s="11">
        <v>2</v>
      </c>
      <c r="H9" s="49">
        <v>11518669</v>
      </c>
      <c r="I9" s="49">
        <v>4454259</v>
      </c>
      <c r="J9" s="49">
        <v>16784222</v>
      </c>
      <c r="K9" s="49">
        <v>5866148</v>
      </c>
    </row>
    <row r="10" spans="1:11" ht="12.75" customHeight="1" x14ac:dyDescent="0.2">
      <c r="A10" s="190" t="s">
        <v>116</v>
      </c>
      <c r="B10" s="190"/>
      <c r="C10" s="190"/>
      <c r="D10" s="190"/>
      <c r="E10" s="190"/>
      <c r="F10" s="190"/>
      <c r="G10" s="11">
        <v>3</v>
      </c>
      <c r="H10" s="49">
        <v>66367421</v>
      </c>
      <c r="I10" s="49">
        <v>24412246</v>
      </c>
      <c r="J10" s="49">
        <v>78256190</v>
      </c>
      <c r="K10" s="49">
        <v>27155597</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9100</v>
      </c>
      <c r="I12" s="49">
        <v>2600</v>
      </c>
      <c r="J12" s="49">
        <v>11680</v>
      </c>
      <c r="K12" s="49">
        <v>4640</v>
      </c>
    </row>
    <row r="13" spans="1:11" ht="12.75" customHeight="1" x14ac:dyDescent="0.2">
      <c r="A13" s="190" t="s">
        <v>119</v>
      </c>
      <c r="B13" s="190"/>
      <c r="C13" s="190"/>
      <c r="D13" s="190"/>
      <c r="E13" s="190"/>
      <c r="F13" s="190"/>
      <c r="G13" s="11">
        <v>6</v>
      </c>
      <c r="H13" s="49">
        <v>479941</v>
      </c>
      <c r="I13" s="49">
        <v>202197</v>
      </c>
      <c r="J13" s="49">
        <v>1052178</v>
      </c>
      <c r="K13" s="49">
        <v>282336</v>
      </c>
    </row>
    <row r="14" spans="1:11" ht="12.75" customHeight="1" x14ac:dyDescent="0.2">
      <c r="A14" s="221" t="s">
        <v>360</v>
      </c>
      <c r="B14" s="221"/>
      <c r="C14" s="221"/>
      <c r="D14" s="221"/>
      <c r="E14" s="221"/>
      <c r="F14" s="221"/>
      <c r="G14" s="12">
        <v>7</v>
      </c>
      <c r="H14" s="48">
        <f>H15+H16+H20+H24+H25+H26+H29+H36</f>
        <v>75357304</v>
      </c>
      <c r="I14" s="48">
        <f>I15+I16+I20+I24+I25+I26+I29+I36</f>
        <v>27751901</v>
      </c>
      <c r="J14" s="48">
        <f>J15+J16+J20+J24+J25+J26+J29+J36</f>
        <v>90443776</v>
      </c>
      <c r="K14" s="48">
        <f>K15+K16+K20+K24+K25+K26+K29+K36</f>
        <v>30820836</v>
      </c>
    </row>
    <row r="15" spans="1:11" ht="12.75" customHeight="1" x14ac:dyDescent="0.2">
      <c r="A15" s="190" t="s">
        <v>104</v>
      </c>
      <c r="B15" s="190"/>
      <c r="C15" s="190"/>
      <c r="D15" s="190"/>
      <c r="E15" s="190"/>
      <c r="F15" s="190"/>
      <c r="G15" s="11">
        <v>8</v>
      </c>
      <c r="H15" s="49">
        <v>-796134</v>
      </c>
      <c r="I15" s="49">
        <v>1522108</v>
      </c>
      <c r="J15" s="49">
        <v>197607</v>
      </c>
      <c r="K15" s="49">
        <v>1596972</v>
      </c>
    </row>
    <row r="16" spans="1:11" ht="12.75" customHeight="1" x14ac:dyDescent="0.2">
      <c r="A16" s="194" t="s">
        <v>440</v>
      </c>
      <c r="B16" s="194"/>
      <c r="C16" s="194"/>
      <c r="D16" s="194"/>
      <c r="E16" s="194"/>
      <c r="F16" s="194"/>
      <c r="G16" s="12">
        <v>9</v>
      </c>
      <c r="H16" s="48">
        <f>SUM(H17:H19)</f>
        <v>62331925</v>
      </c>
      <c r="I16" s="48">
        <f>SUM(I17:I19)</f>
        <v>20702614</v>
      </c>
      <c r="J16" s="48">
        <f>SUM(J17:J19)</f>
        <v>73124429</v>
      </c>
      <c r="K16" s="48">
        <f>SUM(K17:K19)</f>
        <v>23334169</v>
      </c>
    </row>
    <row r="17" spans="1:11" ht="12.75" customHeight="1" x14ac:dyDescent="0.2">
      <c r="A17" s="224" t="s">
        <v>120</v>
      </c>
      <c r="B17" s="224"/>
      <c r="C17" s="224"/>
      <c r="D17" s="224"/>
      <c r="E17" s="224"/>
      <c r="F17" s="224"/>
      <c r="G17" s="11">
        <v>10</v>
      </c>
      <c r="H17" s="49">
        <v>35878735</v>
      </c>
      <c r="I17" s="49">
        <v>11393355</v>
      </c>
      <c r="J17" s="49">
        <v>33286960</v>
      </c>
      <c r="K17" s="49">
        <v>10715743</v>
      </c>
    </row>
    <row r="18" spans="1:11" ht="12.75" customHeight="1" x14ac:dyDescent="0.2">
      <c r="A18" s="224" t="s">
        <v>121</v>
      </c>
      <c r="B18" s="224"/>
      <c r="C18" s="224"/>
      <c r="D18" s="224"/>
      <c r="E18" s="224"/>
      <c r="F18" s="224"/>
      <c r="G18" s="11">
        <v>11</v>
      </c>
      <c r="H18" s="49">
        <v>19652028</v>
      </c>
      <c r="I18" s="49">
        <v>6889268</v>
      </c>
      <c r="J18" s="49">
        <v>30088152</v>
      </c>
      <c r="K18" s="49">
        <v>9342520</v>
      </c>
    </row>
    <row r="19" spans="1:11" ht="12.75" customHeight="1" x14ac:dyDescent="0.2">
      <c r="A19" s="224" t="s">
        <v>122</v>
      </c>
      <c r="B19" s="224"/>
      <c r="C19" s="224"/>
      <c r="D19" s="224"/>
      <c r="E19" s="224"/>
      <c r="F19" s="224"/>
      <c r="G19" s="11">
        <v>12</v>
      </c>
      <c r="H19" s="49">
        <v>6801162</v>
      </c>
      <c r="I19" s="49">
        <v>2419991</v>
      </c>
      <c r="J19" s="49">
        <v>9749317</v>
      </c>
      <c r="K19" s="49">
        <v>3275906</v>
      </c>
    </row>
    <row r="20" spans="1:11" ht="12.75" customHeight="1" x14ac:dyDescent="0.2">
      <c r="A20" s="194" t="s">
        <v>441</v>
      </c>
      <c r="B20" s="194"/>
      <c r="C20" s="194"/>
      <c r="D20" s="194"/>
      <c r="E20" s="194"/>
      <c r="F20" s="194"/>
      <c r="G20" s="12">
        <v>13</v>
      </c>
      <c r="H20" s="48">
        <f>SUM(H21:H23)</f>
        <v>8732337</v>
      </c>
      <c r="I20" s="48">
        <f>SUM(I21:I23)</f>
        <v>2978286</v>
      </c>
      <c r="J20" s="48">
        <f>SUM(J21:J23)</f>
        <v>11331059</v>
      </c>
      <c r="K20" s="48">
        <f>SUM(K21:K23)</f>
        <v>3814370</v>
      </c>
    </row>
    <row r="21" spans="1:11" ht="12.75" customHeight="1" x14ac:dyDescent="0.2">
      <c r="A21" s="224" t="s">
        <v>105</v>
      </c>
      <c r="B21" s="224"/>
      <c r="C21" s="224"/>
      <c r="D21" s="224"/>
      <c r="E21" s="224"/>
      <c r="F21" s="224"/>
      <c r="G21" s="11">
        <v>14</v>
      </c>
      <c r="H21" s="49">
        <v>5548751</v>
      </c>
      <c r="I21" s="49">
        <v>1886419</v>
      </c>
      <c r="J21" s="49">
        <v>7179378</v>
      </c>
      <c r="K21" s="49">
        <v>2406011</v>
      </c>
    </row>
    <row r="22" spans="1:11" ht="12.75" customHeight="1" x14ac:dyDescent="0.2">
      <c r="A22" s="224" t="s">
        <v>106</v>
      </c>
      <c r="B22" s="224"/>
      <c r="C22" s="224"/>
      <c r="D22" s="224"/>
      <c r="E22" s="224"/>
      <c r="F22" s="224"/>
      <c r="G22" s="11">
        <v>15</v>
      </c>
      <c r="H22" s="49">
        <v>2007418</v>
      </c>
      <c r="I22" s="49">
        <v>683157</v>
      </c>
      <c r="J22" s="49">
        <v>2650341</v>
      </c>
      <c r="K22" s="49">
        <v>903872</v>
      </c>
    </row>
    <row r="23" spans="1:11" ht="12.75" customHeight="1" x14ac:dyDescent="0.2">
      <c r="A23" s="224" t="s">
        <v>107</v>
      </c>
      <c r="B23" s="224"/>
      <c r="C23" s="224"/>
      <c r="D23" s="224"/>
      <c r="E23" s="224"/>
      <c r="F23" s="224"/>
      <c r="G23" s="11">
        <v>16</v>
      </c>
      <c r="H23" s="49">
        <v>1176168</v>
      </c>
      <c r="I23" s="49">
        <v>408710</v>
      </c>
      <c r="J23" s="49">
        <v>1501340</v>
      </c>
      <c r="K23" s="49">
        <v>504487</v>
      </c>
    </row>
    <row r="24" spans="1:11" ht="12.75" customHeight="1" x14ac:dyDescent="0.2">
      <c r="A24" s="190" t="s">
        <v>108</v>
      </c>
      <c r="B24" s="190"/>
      <c r="C24" s="190"/>
      <c r="D24" s="190"/>
      <c r="E24" s="190"/>
      <c r="F24" s="190"/>
      <c r="G24" s="11">
        <v>17</v>
      </c>
      <c r="H24" s="49">
        <v>1700869</v>
      </c>
      <c r="I24" s="49">
        <v>543677</v>
      </c>
      <c r="J24" s="49">
        <v>2851133</v>
      </c>
      <c r="K24" s="49">
        <v>956330</v>
      </c>
    </row>
    <row r="25" spans="1:11" ht="12.75" customHeight="1" x14ac:dyDescent="0.2">
      <c r="A25" s="190" t="s">
        <v>109</v>
      </c>
      <c r="B25" s="190"/>
      <c r="C25" s="190"/>
      <c r="D25" s="190"/>
      <c r="E25" s="190"/>
      <c r="F25" s="190"/>
      <c r="G25" s="11">
        <v>18</v>
      </c>
      <c r="H25" s="49">
        <v>2091899</v>
      </c>
      <c r="I25" s="49">
        <v>891863</v>
      </c>
      <c r="J25" s="49">
        <v>2650548</v>
      </c>
      <c r="K25" s="49">
        <v>975494</v>
      </c>
    </row>
    <row r="26" spans="1:11" ht="12.75" customHeight="1" x14ac:dyDescent="0.2">
      <c r="A26" s="194" t="s">
        <v>442</v>
      </c>
      <c r="B26" s="194"/>
      <c r="C26" s="194"/>
      <c r="D26" s="194"/>
      <c r="E26" s="194"/>
      <c r="F26" s="194"/>
      <c r="G26" s="12">
        <v>19</v>
      </c>
      <c r="H26" s="48">
        <f>H27+H28</f>
        <v>18182</v>
      </c>
      <c r="I26" s="48">
        <f>I27+I28</f>
        <v>14324</v>
      </c>
      <c r="J26" s="48">
        <f>J27+J28</f>
        <v>70746</v>
      </c>
      <c r="K26" s="48">
        <f>K27+K28</f>
        <v>48114</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18182</v>
      </c>
      <c r="I28" s="49">
        <v>14324</v>
      </c>
      <c r="J28" s="49">
        <v>70746</v>
      </c>
      <c r="K28" s="49">
        <v>48114</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1278226</v>
      </c>
      <c r="I36" s="49">
        <v>1099029</v>
      </c>
      <c r="J36" s="49">
        <v>218254</v>
      </c>
      <c r="K36" s="49">
        <v>95387</v>
      </c>
    </row>
    <row r="37" spans="1:11" ht="12.75" customHeight="1" x14ac:dyDescent="0.2">
      <c r="A37" s="221" t="s">
        <v>361</v>
      </c>
      <c r="B37" s="221"/>
      <c r="C37" s="221"/>
      <c r="D37" s="221"/>
      <c r="E37" s="221"/>
      <c r="F37" s="221"/>
      <c r="G37" s="12">
        <v>30</v>
      </c>
      <c r="H37" s="48">
        <f>SUM(H38:H47)</f>
        <v>287918</v>
      </c>
      <c r="I37" s="48">
        <f>SUM(I38:I47)</f>
        <v>109848</v>
      </c>
      <c r="J37" s="48">
        <f>SUM(J38:J47)</f>
        <v>603681</v>
      </c>
      <c r="K37" s="48">
        <f>SUM(K38:K47)</f>
        <v>299622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86345</v>
      </c>
      <c r="I41" s="49">
        <v>40921</v>
      </c>
      <c r="J41" s="49">
        <v>243007</v>
      </c>
      <c r="K41" s="49">
        <v>81180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1869</v>
      </c>
      <c r="K43" s="49">
        <v>0</v>
      </c>
    </row>
    <row r="44" spans="1:11" ht="12.75" customHeight="1" x14ac:dyDescent="0.2">
      <c r="A44" s="190" t="s">
        <v>137</v>
      </c>
      <c r="B44" s="190"/>
      <c r="C44" s="190"/>
      <c r="D44" s="190"/>
      <c r="E44" s="190"/>
      <c r="F44" s="190"/>
      <c r="G44" s="11">
        <v>37</v>
      </c>
      <c r="H44" s="49">
        <v>73158</v>
      </c>
      <c r="I44" s="49">
        <v>21374</v>
      </c>
      <c r="J44" s="49">
        <v>100751</v>
      </c>
      <c r="K44" s="49">
        <v>48231</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128415</v>
      </c>
      <c r="I47" s="49">
        <v>47553</v>
      </c>
      <c r="J47" s="49">
        <v>258054</v>
      </c>
      <c r="K47" s="49">
        <v>170211</v>
      </c>
    </row>
    <row r="48" spans="1:11" ht="12.75" customHeight="1" x14ac:dyDescent="0.2">
      <c r="A48" s="221" t="s">
        <v>362</v>
      </c>
      <c r="B48" s="221"/>
      <c r="C48" s="221"/>
      <c r="D48" s="221"/>
      <c r="E48" s="221"/>
      <c r="F48" s="221"/>
      <c r="G48" s="12">
        <v>41</v>
      </c>
      <c r="H48" s="48">
        <f>SUM(H49:H55)</f>
        <v>50843</v>
      </c>
      <c r="I48" s="48">
        <f>SUM(I49:I55)</f>
        <v>20679</v>
      </c>
      <c r="J48" s="48">
        <f>SUM(J49:J55)</f>
        <v>79771</v>
      </c>
      <c r="K48" s="48">
        <f>SUM(K49:K55)</f>
        <v>27997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50698</v>
      </c>
      <c r="I51" s="49">
        <v>20584</v>
      </c>
      <c r="J51" s="49">
        <v>79764</v>
      </c>
      <c r="K51" s="49">
        <v>27991</v>
      </c>
    </row>
    <row r="52" spans="1:11" ht="12.75" customHeight="1" x14ac:dyDescent="0.2">
      <c r="A52" s="214" t="s">
        <v>144</v>
      </c>
      <c r="B52" s="214"/>
      <c r="C52" s="214"/>
      <c r="D52" s="214"/>
      <c r="E52" s="214"/>
      <c r="F52" s="214"/>
      <c r="G52" s="11">
        <v>45</v>
      </c>
      <c r="H52" s="49">
        <v>145</v>
      </c>
      <c r="I52" s="49">
        <v>95</v>
      </c>
      <c r="J52" s="49">
        <v>7</v>
      </c>
      <c r="K52" s="49">
        <v>6</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78663049</v>
      </c>
      <c r="I60" s="48">
        <f t="shared" ref="I60:K60" si="0">I8+I37+I56+I57</f>
        <v>29181150</v>
      </c>
      <c r="J60" s="48">
        <f t="shared" si="0"/>
        <v>96707951</v>
      </c>
      <c r="K60" s="48">
        <f t="shared" si="0"/>
        <v>33608343</v>
      </c>
    </row>
    <row r="61" spans="1:11" ht="12.75" customHeight="1" x14ac:dyDescent="0.2">
      <c r="A61" s="221" t="s">
        <v>364</v>
      </c>
      <c r="B61" s="221"/>
      <c r="C61" s="221"/>
      <c r="D61" s="221"/>
      <c r="E61" s="221"/>
      <c r="F61" s="221"/>
      <c r="G61" s="12">
        <v>54</v>
      </c>
      <c r="H61" s="48">
        <f>H14+H48+H58+H59</f>
        <v>75408147</v>
      </c>
      <c r="I61" s="48">
        <f t="shared" ref="I61:K61" si="1">I14+I48+I58+I59</f>
        <v>27772580</v>
      </c>
      <c r="J61" s="48">
        <f t="shared" si="1"/>
        <v>90523547</v>
      </c>
      <c r="K61" s="48">
        <f t="shared" si="1"/>
        <v>30848833</v>
      </c>
    </row>
    <row r="62" spans="1:11" ht="12.75" customHeight="1" x14ac:dyDescent="0.2">
      <c r="A62" s="221" t="s">
        <v>365</v>
      </c>
      <c r="B62" s="221"/>
      <c r="C62" s="221"/>
      <c r="D62" s="221"/>
      <c r="E62" s="221"/>
      <c r="F62" s="221"/>
      <c r="G62" s="12">
        <v>55</v>
      </c>
      <c r="H62" s="48">
        <f>H60-H61</f>
        <v>3254902</v>
      </c>
      <c r="I62" s="48">
        <f t="shared" ref="I62:K62" si="2">I60-I61</f>
        <v>1408570</v>
      </c>
      <c r="J62" s="48">
        <f t="shared" si="2"/>
        <v>6184404</v>
      </c>
      <c r="K62" s="48">
        <f t="shared" si="2"/>
        <v>2759510</v>
      </c>
    </row>
    <row r="63" spans="1:11" ht="12.75" customHeight="1" x14ac:dyDescent="0.2">
      <c r="A63" s="222" t="s">
        <v>366</v>
      </c>
      <c r="B63" s="222"/>
      <c r="C63" s="222"/>
      <c r="D63" s="222"/>
      <c r="E63" s="222"/>
      <c r="F63" s="222"/>
      <c r="G63" s="12">
        <v>56</v>
      </c>
      <c r="H63" s="48">
        <f>+IF((H60-H61)&gt;0,(H60-H61),0)</f>
        <v>3254902</v>
      </c>
      <c r="I63" s="48">
        <f t="shared" ref="I63:K63" si="3">+IF((I60-I61)&gt;0,(I60-I61),0)</f>
        <v>1408570</v>
      </c>
      <c r="J63" s="48">
        <f t="shared" si="3"/>
        <v>6184404</v>
      </c>
      <c r="K63" s="48">
        <f t="shared" si="3"/>
        <v>2759510</v>
      </c>
    </row>
    <row r="64" spans="1:11" ht="12.75" customHeight="1" x14ac:dyDescent="0.2">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368</v>
      </c>
      <c r="B66" s="221"/>
      <c r="C66" s="221"/>
      <c r="D66" s="221"/>
      <c r="E66" s="221"/>
      <c r="F66" s="221"/>
      <c r="G66" s="12">
        <v>59</v>
      </c>
      <c r="H66" s="48">
        <f>H62-H65</f>
        <v>3254902</v>
      </c>
      <c r="I66" s="48">
        <f t="shared" ref="I66:K66" si="5">I62-I65</f>
        <v>1408570</v>
      </c>
      <c r="J66" s="48">
        <f t="shared" si="5"/>
        <v>6184404</v>
      </c>
      <c r="K66" s="48">
        <f t="shared" si="5"/>
        <v>2759510</v>
      </c>
    </row>
    <row r="67" spans="1:11" ht="12.75" customHeight="1" x14ac:dyDescent="0.2">
      <c r="A67" s="222" t="s">
        <v>369</v>
      </c>
      <c r="B67" s="222"/>
      <c r="C67" s="222"/>
      <c r="D67" s="222"/>
      <c r="E67" s="222"/>
      <c r="F67" s="222"/>
      <c r="G67" s="12">
        <v>60</v>
      </c>
      <c r="H67" s="48">
        <f>+IF((H62-H65)&gt;0,(H62-H65),0)</f>
        <v>3254902</v>
      </c>
      <c r="I67" s="48">
        <f t="shared" ref="I67:K67" si="6">+IF((I62-I65)&gt;0,(I62-I65),0)</f>
        <v>1408570</v>
      </c>
      <c r="J67" s="48">
        <f t="shared" si="6"/>
        <v>6184404</v>
      </c>
      <c r="K67" s="48">
        <f t="shared" si="6"/>
        <v>2759510</v>
      </c>
    </row>
    <row r="68" spans="1:11" ht="12.75" customHeight="1" x14ac:dyDescent="0.2">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f t="shared" ref="H89:J89" si="8">+H66</f>
        <v>3254902</v>
      </c>
      <c r="I89" s="52">
        <f t="shared" si="8"/>
        <v>1408570</v>
      </c>
      <c r="J89" s="52">
        <f t="shared" si="8"/>
        <v>6184404</v>
      </c>
      <c r="K89" s="52">
        <f>+K67</f>
        <v>2759510</v>
      </c>
    </row>
    <row r="90" spans="1:11" ht="24" customHeight="1" x14ac:dyDescent="0.2">
      <c r="A90" s="192" t="s">
        <v>437</v>
      </c>
      <c r="B90" s="192"/>
      <c r="C90" s="192"/>
      <c r="D90" s="192"/>
      <c r="E90" s="192"/>
      <c r="F90" s="192"/>
      <c r="G90" s="12">
        <v>79</v>
      </c>
      <c r="H90" s="69">
        <f>H91+H98</f>
        <v>-261</v>
      </c>
      <c r="I90" s="69">
        <f>I91+I98</f>
        <v>0</v>
      </c>
      <c r="J90" s="69">
        <f t="shared" ref="J90:K90" si="9">J91+J98</f>
        <v>0</v>
      </c>
      <c r="K90" s="69">
        <f t="shared" si="9"/>
        <v>0</v>
      </c>
    </row>
    <row r="91" spans="1:11" ht="24" customHeight="1" x14ac:dyDescent="0.2">
      <c r="A91" s="212" t="s">
        <v>444</v>
      </c>
      <c r="B91" s="212"/>
      <c r="C91" s="212"/>
      <c r="D91" s="212"/>
      <c r="E91" s="212"/>
      <c r="F91" s="212"/>
      <c r="G91" s="12">
        <v>80</v>
      </c>
      <c r="H91" s="69">
        <f>SUM(H92:H96)</f>
        <v>-261</v>
      </c>
      <c r="I91" s="69">
        <f>SUM(I92:I96)</f>
        <v>0</v>
      </c>
      <c r="J91" s="69">
        <f t="shared" ref="J91:K91" si="10">SUM(J92:J96)</f>
        <v>0</v>
      </c>
      <c r="K91" s="69">
        <f t="shared" si="10"/>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-261</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-47</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1">SUM(J99:J106)</f>
        <v>0</v>
      </c>
      <c r="K98" s="69">
        <f t="shared" si="11"/>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-214</v>
      </c>
      <c r="I108" s="69">
        <f>I91+I98-I107-I97</f>
        <v>0</v>
      </c>
      <c r="J108" s="69">
        <f t="shared" ref="J108:K108" si="12">J91+J98-J107-J97</f>
        <v>0</v>
      </c>
      <c r="K108" s="69">
        <f t="shared" si="12"/>
        <v>0</v>
      </c>
    </row>
    <row r="109" spans="1:11" ht="12.75" customHeight="1" x14ac:dyDescent="0.2">
      <c r="A109" s="192" t="s">
        <v>393</v>
      </c>
      <c r="B109" s="192"/>
      <c r="C109" s="192"/>
      <c r="D109" s="192"/>
      <c r="E109" s="192"/>
      <c r="F109" s="192"/>
      <c r="G109" s="12">
        <v>98</v>
      </c>
      <c r="H109" s="51">
        <f>H89+H108</f>
        <v>3254688</v>
      </c>
      <c r="I109" s="51">
        <f>I89+I108</f>
        <v>1408570</v>
      </c>
      <c r="J109" s="51">
        <f t="shared" ref="J109:K109" si="13">J89+J108</f>
        <v>6184404</v>
      </c>
      <c r="K109" s="51">
        <f t="shared" si="13"/>
        <v>2759510</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6" zoomScale="85" zoomScaleNormal="100" zoomScaleSheetLayoutView="85" workbookViewId="0">
      <selection sqref="A1: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466</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3254902</v>
      </c>
      <c r="I8" s="64">
        <v>6184404</v>
      </c>
    </row>
    <row r="9" spans="1:9" ht="12.75" customHeight="1" x14ac:dyDescent="0.2">
      <c r="A9" s="245" t="s">
        <v>171</v>
      </c>
      <c r="B9" s="245"/>
      <c r="C9" s="245"/>
      <c r="D9" s="245"/>
      <c r="E9" s="245"/>
      <c r="F9" s="245"/>
      <c r="G9" s="65">
        <v>2</v>
      </c>
      <c r="H9" s="66">
        <f>H10+H11+H12+H13+H14+H15+H16+H17</f>
        <v>2843830</v>
      </c>
      <c r="I9" s="66">
        <f>I10+I11+I12+I13+I14+I15+I16+I17</f>
        <v>2183409</v>
      </c>
    </row>
    <row r="10" spans="1:9" ht="12.75" customHeight="1" x14ac:dyDescent="0.2">
      <c r="A10" s="224" t="s">
        <v>172</v>
      </c>
      <c r="B10" s="224"/>
      <c r="C10" s="224"/>
      <c r="D10" s="224"/>
      <c r="E10" s="224"/>
      <c r="F10" s="224"/>
      <c r="G10" s="63">
        <v>3</v>
      </c>
      <c r="H10" s="64">
        <v>1700869</v>
      </c>
      <c r="I10" s="64">
        <v>2851133</v>
      </c>
    </row>
    <row r="11" spans="1:9" ht="22.15" customHeight="1" x14ac:dyDescent="0.2">
      <c r="A11" s="224" t="s">
        <v>173</v>
      </c>
      <c r="B11" s="224"/>
      <c r="C11" s="224"/>
      <c r="D11" s="224"/>
      <c r="E11" s="224"/>
      <c r="F11" s="224"/>
      <c r="G11" s="63">
        <v>4</v>
      </c>
      <c r="H11" s="64">
        <v>1291049</v>
      </c>
      <c r="I11" s="64">
        <v>-423641</v>
      </c>
    </row>
    <row r="12" spans="1:9" ht="23.45" customHeight="1" x14ac:dyDescent="0.2">
      <c r="A12" s="224" t="s">
        <v>174</v>
      </c>
      <c r="B12" s="224"/>
      <c r="C12" s="224"/>
      <c r="D12" s="224"/>
      <c r="E12" s="224"/>
      <c r="F12" s="224"/>
      <c r="G12" s="63">
        <v>5</v>
      </c>
      <c r="H12" s="64">
        <v>0</v>
      </c>
      <c r="I12" s="64">
        <v>-6391</v>
      </c>
    </row>
    <row r="13" spans="1:9" ht="12.75" customHeight="1" x14ac:dyDescent="0.2">
      <c r="A13" s="224" t="s">
        <v>175</v>
      </c>
      <c r="B13" s="224"/>
      <c r="C13" s="224"/>
      <c r="D13" s="224"/>
      <c r="E13" s="224"/>
      <c r="F13" s="224"/>
      <c r="G13" s="63">
        <v>6</v>
      </c>
      <c r="H13" s="64">
        <v>-159503</v>
      </c>
      <c r="I13" s="64">
        <v>-343768</v>
      </c>
    </row>
    <row r="14" spans="1:9" ht="12.75" customHeight="1" x14ac:dyDescent="0.2">
      <c r="A14" s="224" t="s">
        <v>176</v>
      </c>
      <c r="B14" s="224"/>
      <c r="C14" s="224"/>
      <c r="D14" s="224"/>
      <c r="E14" s="224"/>
      <c r="F14" s="224"/>
      <c r="G14" s="63">
        <v>7</v>
      </c>
      <c r="H14" s="64">
        <v>50699</v>
      </c>
      <c r="I14" s="64">
        <v>79329</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-39284</v>
      </c>
      <c r="I17" s="64">
        <v>26747</v>
      </c>
    </row>
    <row r="18" spans="1:9" ht="28.15" customHeight="1" x14ac:dyDescent="0.2">
      <c r="A18" s="241" t="s">
        <v>306</v>
      </c>
      <c r="B18" s="241"/>
      <c r="C18" s="241"/>
      <c r="D18" s="241"/>
      <c r="E18" s="241"/>
      <c r="F18" s="241"/>
      <c r="G18" s="65">
        <v>11</v>
      </c>
      <c r="H18" s="66">
        <f>H8+H9</f>
        <v>6098732</v>
      </c>
      <c r="I18" s="66">
        <f>I8+I9</f>
        <v>8367813</v>
      </c>
    </row>
    <row r="19" spans="1:9" ht="12.75" customHeight="1" x14ac:dyDescent="0.2">
      <c r="A19" s="245" t="s">
        <v>180</v>
      </c>
      <c r="B19" s="245"/>
      <c r="C19" s="245"/>
      <c r="D19" s="245"/>
      <c r="E19" s="245"/>
      <c r="F19" s="245"/>
      <c r="G19" s="65">
        <v>12</v>
      </c>
      <c r="H19" s="66">
        <f>H20+H21+H22+H23</f>
        <v>-4179067</v>
      </c>
      <c r="I19" s="66">
        <f>I20+I21+I22+I23</f>
        <v>-6127393</v>
      </c>
    </row>
    <row r="20" spans="1:9" ht="12.75" customHeight="1" x14ac:dyDescent="0.2">
      <c r="A20" s="224" t="s">
        <v>181</v>
      </c>
      <c r="B20" s="224"/>
      <c r="C20" s="224"/>
      <c r="D20" s="224"/>
      <c r="E20" s="224"/>
      <c r="F20" s="224"/>
      <c r="G20" s="63">
        <v>13</v>
      </c>
      <c r="H20" s="64">
        <v>7113583</v>
      </c>
      <c r="I20" s="64">
        <v>4220427</v>
      </c>
    </row>
    <row r="21" spans="1:9" ht="12.75" customHeight="1" x14ac:dyDescent="0.2">
      <c r="A21" s="224" t="s">
        <v>182</v>
      </c>
      <c r="B21" s="224"/>
      <c r="C21" s="224"/>
      <c r="D21" s="224"/>
      <c r="E21" s="224"/>
      <c r="F21" s="224"/>
      <c r="G21" s="63">
        <v>14</v>
      </c>
      <c r="H21" s="64">
        <f>-5957317+4</f>
        <v>-5957313</v>
      </c>
      <c r="I21" s="64">
        <f>-9657795-1</f>
        <v>-9657796</v>
      </c>
    </row>
    <row r="22" spans="1:9" ht="12.75" customHeight="1" x14ac:dyDescent="0.2">
      <c r="A22" s="224" t="s">
        <v>183</v>
      </c>
      <c r="B22" s="224"/>
      <c r="C22" s="224"/>
      <c r="D22" s="224"/>
      <c r="E22" s="224"/>
      <c r="F22" s="224"/>
      <c r="G22" s="63">
        <v>15</v>
      </c>
      <c r="H22" s="64">
        <v>-4277780</v>
      </c>
      <c r="I22" s="64">
        <v>-3050389</v>
      </c>
    </row>
    <row r="23" spans="1:9" ht="12.75" customHeight="1" x14ac:dyDescent="0.2">
      <c r="A23" s="224" t="s">
        <v>184</v>
      </c>
      <c r="B23" s="224"/>
      <c r="C23" s="224"/>
      <c r="D23" s="224"/>
      <c r="E23" s="224"/>
      <c r="F23" s="224"/>
      <c r="G23" s="63">
        <v>16</v>
      </c>
      <c r="H23" s="64">
        <v>-1057557</v>
      </c>
      <c r="I23" s="64">
        <v>2360365</v>
      </c>
    </row>
    <row r="24" spans="1:9" ht="12.75" customHeight="1" x14ac:dyDescent="0.2">
      <c r="A24" s="241" t="s">
        <v>185</v>
      </c>
      <c r="B24" s="241"/>
      <c r="C24" s="241"/>
      <c r="D24" s="241"/>
      <c r="E24" s="241"/>
      <c r="F24" s="241"/>
      <c r="G24" s="65">
        <v>17</v>
      </c>
      <c r="H24" s="66">
        <f>H18+H19</f>
        <v>1919665</v>
      </c>
      <c r="I24" s="66">
        <f>I18+I19</f>
        <v>2240420</v>
      </c>
    </row>
    <row r="25" spans="1:9" ht="12.75" customHeight="1" x14ac:dyDescent="0.2">
      <c r="A25" s="190" t="s">
        <v>186</v>
      </c>
      <c r="B25" s="190"/>
      <c r="C25" s="190"/>
      <c r="D25" s="190"/>
      <c r="E25" s="190"/>
      <c r="F25" s="190"/>
      <c r="G25" s="63">
        <v>18</v>
      </c>
      <c r="H25" s="64">
        <v>-50699</v>
      </c>
      <c r="I25" s="64">
        <v>-79329</v>
      </c>
    </row>
    <row r="26" spans="1:9" ht="12.75" customHeight="1" x14ac:dyDescent="0.2">
      <c r="A26" s="190" t="s">
        <v>187</v>
      </c>
      <c r="B26" s="190"/>
      <c r="C26" s="190"/>
      <c r="D26" s="190"/>
      <c r="E26" s="190"/>
      <c r="F26" s="190"/>
      <c r="G26" s="63">
        <v>19</v>
      </c>
      <c r="H26" s="64">
        <v>335533</v>
      </c>
      <c r="I26" s="64">
        <v>-883374</v>
      </c>
    </row>
    <row r="27" spans="1:9" ht="25.9" customHeight="1" x14ac:dyDescent="0.2">
      <c r="A27" s="242" t="s">
        <v>188</v>
      </c>
      <c r="B27" s="242"/>
      <c r="C27" s="242"/>
      <c r="D27" s="242"/>
      <c r="E27" s="242"/>
      <c r="F27" s="242"/>
      <c r="G27" s="65">
        <v>20</v>
      </c>
      <c r="H27" s="66">
        <f>H24+H25+H26</f>
        <v>2204499</v>
      </c>
      <c r="I27" s="66">
        <f>I24+I25+I26</f>
        <v>1277717</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13371</v>
      </c>
      <c r="I29" s="67">
        <v>1935396</v>
      </c>
    </row>
    <row r="30" spans="1:9" ht="12.75" customHeight="1" x14ac:dyDescent="0.2">
      <c r="A30" s="190" t="s">
        <v>191</v>
      </c>
      <c r="B30" s="190"/>
      <c r="C30" s="190"/>
      <c r="D30" s="190"/>
      <c r="E30" s="190"/>
      <c r="F30" s="190"/>
      <c r="G30" s="63">
        <v>22</v>
      </c>
      <c r="H30" s="67">
        <v>0</v>
      </c>
      <c r="I30" s="67">
        <v>12277</v>
      </c>
    </row>
    <row r="31" spans="1:9" ht="12.75" customHeight="1" x14ac:dyDescent="0.2">
      <c r="A31" s="190" t="s">
        <v>192</v>
      </c>
      <c r="B31" s="190"/>
      <c r="C31" s="190"/>
      <c r="D31" s="190"/>
      <c r="E31" s="190"/>
      <c r="F31" s="190"/>
      <c r="G31" s="63">
        <v>23</v>
      </c>
      <c r="H31" s="67">
        <v>159503</v>
      </c>
      <c r="I31" s="67">
        <v>264965</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6204278</v>
      </c>
      <c r="I33" s="67">
        <v>400000</v>
      </c>
    </row>
    <row r="34" spans="1:9" ht="12.75" customHeight="1" x14ac:dyDescent="0.2">
      <c r="A34" s="190" t="s">
        <v>195</v>
      </c>
      <c r="B34" s="190"/>
      <c r="C34" s="190"/>
      <c r="D34" s="190"/>
      <c r="E34" s="190"/>
      <c r="F34" s="190"/>
      <c r="G34" s="63">
        <v>26</v>
      </c>
      <c r="H34" s="67">
        <v>15908</v>
      </c>
      <c r="I34" s="67">
        <v>31975</v>
      </c>
    </row>
    <row r="35" spans="1:9" ht="26.45" customHeight="1" x14ac:dyDescent="0.2">
      <c r="A35" s="241" t="s">
        <v>196</v>
      </c>
      <c r="B35" s="241"/>
      <c r="C35" s="241"/>
      <c r="D35" s="241"/>
      <c r="E35" s="241"/>
      <c r="F35" s="241"/>
      <c r="G35" s="65">
        <v>27</v>
      </c>
      <c r="H35" s="68">
        <f>H29+H30+H31+H32+H33+H34</f>
        <v>6393060</v>
      </c>
      <c r="I35" s="68">
        <f>I29+I30+I31+I32+I33+I34</f>
        <v>2644613</v>
      </c>
    </row>
    <row r="36" spans="1:9" ht="22.9" customHeight="1" x14ac:dyDescent="0.2">
      <c r="A36" s="190" t="s">
        <v>197</v>
      </c>
      <c r="B36" s="190"/>
      <c r="C36" s="190"/>
      <c r="D36" s="190"/>
      <c r="E36" s="190"/>
      <c r="F36" s="190"/>
      <c r="G36" s="63">
        <v>28</v>
      </c>
      <c r="H36" s="67">
        <v>-2667482</v>
      </c>
      <c r="I36" s="67">
        <v>-2673901</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-9600000</v>
      </c>
      <c r="I38" s="67">
        <v>-350000</v>
      </c>
    </row>
    <row r="39" spans="1:9" ht="12.75" customHeight="1" x14ac:dyDescent="0.2">
      <c r="A39" s="190" t="s">
        <v>200</v>
      </c>
      <c r="B39" s="190"/>
      <c r="C39" s="190"/>
      <c r="D39" s="190"/>
      <c r="E39" s="190"/>
      <c r="F39" s="190"/>
      <c r="G39" s="63">
        <v>31</v>
      </c>
      <c r="H39" s="67">
        <v>0</v>
      </c>
      <c r="I39" s="67">
        <v>-7500</v>
      </c>
    </row>
    <row r="40" spans="1:9" ht="12.75" customHeight="1" x14ac:dyDescent="0.2">
      <c r="A40" s="190" t="s">
        <v>201</v>
      </c>
      <c r="B40" s="190"/>
      <c r="C40" s="190"/>
      <c r="D40" s="190"/>
      <c r="E40" s="190"/>
      <c r="F40" s="190"/>
      <c r="G40" s="63">
        <v>32</v>
      </c>
      <c r="H40" s="67">
        <v>-36893</v>
      </c>
      <c r="I40" s="67">
        <v>-35717</v>
      </c>
    </row>
    <row r="41" spans="1:9" ht="24" customHeight="1" x14ac:dyDescent="0.2">
      <c r="A41" s="241" t="s">
        <v>202</v>
      </c>
      <c r="B41" s="241"/>
      <c r="C41" s="241"/>
      <c r="D41" s="241"/>
      <c r="E41" s="241"/>
      <c r="F41" s="241"/>
      <c r="G41" s="65">
        <v>33</v>
      </c>
      <c r="H41" s="68">
        <f>H36+H37+H38+H39+H40</f>
        <v>-12304375</v>
      </c>
      <c r="I41" s="68">
        <f>I36+I37+I38+I39+I40</f>
        <v>-3067118</v>
      </c>
    </row>
    <row r="42" spans="1:9" ht="29.45" customHeight="1" x14ac:dyDescent="0.2">
      <c r="A42" s="242" t="s">
        <v>203</v>
      </c>
      <c r="B42" s="242"/>
      <c r="C42" s="242"/>
      <c r="D42" s="242"/>
      <c r="E42" s="242"/>
      <c r="F42" s="242"/>
      <c r="G42" s="65">
        <v>34</v>
      </c>
      <c r="H42" s="68">
        <f>H35+H41</f>
        <v>-5911315</v>
      </c>
      <c r="I42" s="68">
        <f>I35+I41</f>
        <v>-422505</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6625870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6625870</v>
      </c>
      <c r="I48" s="68">
        <f>I44+I45+I46+I47</f>
        <v>0</v>
      </c>
    </row>
    <row r="49" spans="1:9" ht="24.6" customHeight="1" x14ac:dyDescent="0.2">
      <c r="A49" s="190" t="s">
        <v>305</v>
      </c>
      <c r="B49" s="190"/>
      <c r="C49" s="190"/>
      <c r="D49" s="190"/>
      <c r="E49" s="190"/>
      <c r="F49" s="190"/>
      <c r="G49" s="63">
        <v>40</v>
      </c>
      <c r="H49" s="67">
        <v>-4098159</v>
      </c>
      <c r="I49" s="67">
        <v>-1296343</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-305694</v>
      </c>
      <c r="I51" s="67">
        <v>-472072</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-4403853</v>
      </c>
      <c r="I54" s="68">
        <f>I49+I50+I51+I52+I53</f>
        <v>-1768415</v>
      </c>
    </row>
    <row r="55" spans="1:9" ht="29.45" customHeight="1" x14ac:dyDescent="0.2">
      <c r="A55" s="242" t="s">
        <v>215</v>
      </c>
      <c r="B55" s="242"/>
      <c r="C55" s="242"/>
      <c r="D55" s="242"/>
      <c r="E55" s="242"/>
      <c r="F55" s="242"/>
      <c r="G55" s="65">
        <v>46</v>
      </c>
      <c r="H55" s="68">
        <f>H48+H54</f>
        <v>2222017</v>
      </c>
      <c r="I55" s="68">
        <f>I48+I54</f>
        <v>-1768415</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-1484799</v>
      </c>
      <c r="I57" s="68">
        <f>I27+I42+I55+I56</f>
        <v>-913203</v>
      </c>
    </row>
    <row r="58" spans="1:9" x14ac:dyDescent="0.2">
      <c r="A58" s="244" t="s">
        <v>218</v>
      </c>
      <c r="B58" s="244"/>
      <c r="C58" s="244"/>
      <c r="D58" s="244"/>
      <c r="E58" s="244"/>
      <c r="F58" s="244"/>
      <c r="G58" s="63">
        <v>49</v>
      </c>
      <c r="H58" s="67">
        <v>3165079</v>
      </c>
      <c r="I58" s="67">
        <v>3702520</v>
      </c>
    </row>
    <row r="59" spans="1:9" ht="31.15" customHeight="1" x14ac:dyDescent="0.2">
      <c r="A59" s="242" t="s">
        <v>219</v>
      </c>
      <c r="B59" s="242"/>
      <c r="C59" s="242"/>
      <c r="D59" s="242"/>
      <c r="E59" s="242"/>
      <c r="F59" s="242"/>
      <c r="G59" s="65">
        <v>50</v>
      </c>
      <c r="H59" s="68">
        <f>H57+H58</f>
        <v>1680280</v>
      </c>
      <c r="I59" s="68">
        <f>I57+I58</f>
        <v>2789317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K25" sqref="K2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33" zoomScale="85" zoomScaleNormal="100" zoomScaleSheetLayoutView="85" workbookViewId="0">
      <selection activeCell="A35" sqref="A35: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45565</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32406822</v>
      </c>
      <c r="I7" s="33">
        <v>204638</v>
      </c>
      <c r="J7" s="33">
        <v>1646042</v>
      </c>
      <c r="K7" s="33">
        <v>72384</v>
      </c>
      <c r="L7" s="33">
        <v>72384</v>
      </c>
      <c r="M7" s="33">
        <v>0</v>
      </c>
      <c r="N7" s="33">
        <v>22043540</v>
      </c>
      <c r="O7" s="33">
        <v>73156</v>
      </c>
      <c r="P7" s="33">
        <v>-269905</v>
      </c>
      <c r="Q7" s="33">
        <v>0</v>
      </c>
      <c r="R7" s="33">
        <v>0</v>
      </c>
      <c r="S7" s="33">
        <v>0</v>
      </c>
      <c r="T7" s="33">
        <v>0</v>
      </c>
      <c r="U7" s="33">
        <v>2976980</v>
      </c>
      <c r="V7" s="33">
        <v>0</v>
      </c>
      <c r="W7" s="34">
        <f>H7+I7+J7+K7-L7+M7+N7+O7+P7+Q7+R7+U7+V7+S7+T7</f>
        <v>59081273</v>
      </c>
      <c r="X7" s="33">
        <v>0</v>
      </c>
      <c r="Y7" s="34">
        <f>W7+X7</f>
        <v>59081273</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32406822</v>
      </c>
      <c r="I10" s="34">
        <f t="shared" ref="I10:Y10" si="2">I7+I8+I9</f>
        <v>204638</v>
      </c>
      <c r="J10" s="34">
        <f t="shared" si="2"/>
        <v>1646042</v>
      </c>
      <c r="K10" s="34">
        <f>K7+K8+K9</f>
        <v>72384</v>
      </c>
      <c r="L10" s="34">
        <f t="shared" si="2"/>
        <v>72384</v>
      </c>
      <c r="M10" s="34">
        <f t="shared" si="2"/>
        <v>0</v>
      </c>
      <c r="N10" s="34">
        <f t="shared" si="2"/>
        <v>22043540</v>
      </c>
      <c r="O10" s="34">
        <f t="shared" si="2"/>
        <v>73156</v>
      </c>
      <c r="P10" s="34">
        <f t="shared" si="2"/>
        <v>-269905</v>
      </c>
      <c r="Q10" s="34">
        <f t="shared" si="2"/>
        <v>0</v>
      </c>
      <c r="R10" s="34">
        <f t="shared" si="2"/>
        <v>0</v>
      </c>
      <c r="S10" s="34">
        <f t="shared" si="2"/>
        <v>0</v>
      </c>
      <c r="T10" s="34">
        <f t="shared" si="2"/>
        <v>0</v>
      </c>
      <c r="U10" s="34">
        <f t="shared" si="2"/>
        <v>2976980</v>
      </c>
      <c r="V10" s="34">
        <f t="shared" si="2"/>
        <v>0</v>
      </c>
      <c r="W10" s="34">
        <f t="shared" si="2"/>
        <v>59081273</v>
      </c>
      <c r="X10" s="34">
        <f t="shared" si="2"/>
        <v>0</v>
      </c>
      <c r="Y10" s="34">
        <f t="shared" si="2"/>
        <v>59081273</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3254902</v>
      </c>
      <c r="W11" s="34">
        <f t="shared" ref="W11:W29" si="3">H11+I11+J11+K11-L11+M11+N11+O11+P11+Q11+R11+U11+V11+S11+T11</f>
        <v>3254902</v>
      </c>
      <c r="X11" s="33">
        <v>0</v>
      </c>
      <c r="Y11" s="34">
        <f t="shared" ref="Y11:Y29" si="4">W11+X11</f>
        <v>3254902</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-10803</v>
      </c>
      <c r="P13" s="35">
        <v>0</v>
      </c>
      <c r="Q13" s="35">
        <v>0</v>
      </c>
      <c r="R13" s="35">
        <v>0</v>
      </c>
      <c r="S13" s="33">
        <v>0</v>
      </c>
      <c r="T13" s="33">
        <v>0</v>
      </c>
      <c r="U13" s="33">
        <v>13174</v>
      </c>
      <c r="V13" s="33">
        <v>0</v>
      </c>
      <c r="W13" s="34">
        <f t="shared" si="3"/>
        <v>2371</v>
      </c>
      <c r="X13" s="33">
        <v>0</v>
      </c>
      <c r="Y13" s="34">
        <f t="shared" si="4"/>
        <v>2371</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-214</v>
      </c>
      <c r="Q14" s="35">
        <v>0</v>
      </c>
      <c r="R14" s="35">
        <v>0</v>
      </c>
      <c r="S14" s="33">
        <v>0</v>
      </c>
      <c r="T14" s="33">
        <v>0</v>
      </c>
      <c r="U14" s="33">
        <v>0</v>
      </c>
      <c r="V14" s="33">
        <v>0</v>
      </c>
      <c r="W14" s="34">
        <f t="shared" si="3"/>
        <v>-214</v>
      </c>
      <c r="X14" s="33">
        <v>0</v>
      </c>
      <c r="Y14" s="34">
        <f t="shared" si="4"/>
        <v>-214</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-2371</v>
      </c>
      <c r="V20" s="33">
        <v>0</v>
      </c>
      <c r="W20" s="34">
        <f t="shared" si="3"/>
        <v>-2371</v>
      </c>
      <c r="X20" s="33">
        <v>0</v>
      </c>
      <c r="Y20" s="34">
        <f t="shared" si="4"/>
        <v>-2371</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32406822</v>
      </c>
      <c r="I30" s="36">
        <f t="shared" ref="I30:Y30" si="5">SUM(I10:I29)</f>
        <v>204638</v>
      </c>
      <c r="J30" s="36">
        <f t="shared" si="5"/>
        <v>1646042</v>
      </c>
      <c r="K30" s="36">
        <f t="shared" si="5"/>
        <v>72384</v>
      </c>
      <c r="L30" s="36">
        <f t="shared" si="5"/>
        <v>72384</v>
      </c>
      <c r="M30" s="36">
        <f t="shared" si="5"/>
        <v>0</v>
      </c>
      <c r="N30" s="36">
        <f t="shared" si="5"/>
        <v>22043540</v>
      </c>
      <c r="O30" s="36">
        <f t="shared" si="5"/>
        <v>62353</v>
      </c>
      <c r="P30" s="36">
        <f t="shared" si="5"/>
        <v>-270119</v>
      </c>
      <c r="Q30" s="36">
        <f t="shared" si="5"/>
        <v>0</v>
      </c>
      <c r="R30" s="36">
        <f t="shared" si="5"/>
        <v>0</v>
      </c>
      <c r="S30" s="36">
        <f t="shared" si="5"/>
        <v>0</v>
      </c>
      <c r="T30" s="36">
        <f t="shared" si="5"/>
        <v>0</v>
      </c>
      <c r="U30" s="36">
        <f t="shared" si="5"/>
        <v>2987783</v>
      </c>
      <c r="V30" s="36">
        <f t="shared" si="5"/>
        <v>3254902</v>
      </c>
      <c r="W30" s="36">
        <f t="shared" si="5"/>
        <v>62335961</v>
      </c>
      <c r="X30" s="36">
        <f t="shared" si="5"/>
        <v>0</v>
      </c>
      <c r="Y30" s="36">
        <f t="shared" si="5"/>
        <v>62335961</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-10803</v>
      </c>
      <c r="P32" s="34">
        <f t="shared" si="6"/>
        <v>-214</v>
      </c>
      <c r="Q32" s="34">
        <f t="shared" si="6"/>
        <v>0</v>
      </c>
      <c r="R32" s="34">
        <f t="shared" si="6"/>
        <v>0</v>
      </c>
      <c r="S32" s="34">
        <f t="shared" ref="S32:T32" si="7">SUM(S12:S20)</f>
        <v>0</v>
      </c>
      <c r="T32" s="34">
        <f t="shared" si="7"/>
        <v>0</v>
      </c>
      <c r="U32" s="34">
        <f t="shared" si="6"/>
        <v>10803</v>
      </c>
      <c r="V32" s="34">
        <f t="shared" si="6"/>
        <v>0</v>
      </c>
      <c r="W32" s="34">
        <f t="shared" si="6"/>
        <v>-214</v>
      </c>
      <c r="X32" s="34">
        <f t="shared" si="6"/>
        <v>0</v>
      </c>
      <c r="Y32" s="34">
        <f t="shared" si="6"/>
        <v>-214</v>
      </c>
    </row>
    <row r="33" spans="1:25" ht="31.5" customHeight="1" x14ac:dyDescent="0.2">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-10803</v>
      </c>
      <c r="P33" s="34">
        <f t="shared" si="8"/>
        <v>-214</v>
      </c>
      <c r="Q33" s="34">
        <f t="shared" si="8"/>
        <v>0</v>
      </c>
      <c r="R33" s="34">
        <f t="shared" si="8"/>
        <v>0</v>
      </c>
      <c r="S33" s="34">
        <f t="shared" ref="S33:T33" si="9">S11+S32</f>
        <v>0</v>
      </c>
      <c r="T33" s="34">
        <f t="shared" si="9"/>
        <v>0</v>
      </c>
      <c r="U33" s="34">
        <f t="shared" si="8"/>
        <v>10803</v>
      </c>
      <c r="V33" s="34">
        <f t="shared" si="8"/>
        <v>3254902</v>
      </c>
      <c r="W33" s="34">
        <f t="shared" si="8"/>
        <v>3254688</v>
      </c>
      <c r="X33" s="34">
        <f t="shared" si="8"/>
        <v>0</v>
      </c>
      <c r="Y33" s="34">
        <f t="shared" si="8"/>
        <v>3254688</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32406822</v>
      </c>
      <c r="I36" s="33">
        <v>204638</v>
      </c>
      <c r="J36" s="33">
        <v>1646042</v>
      </c>
      <c r="K36" s="33">
        <v>72384</v>
      </c>
      <c r="L36" s="33">
        <v>72384</v>
      </c>
      <c r="M36" s="33">
        <v>0</v>
      </c>
      <c r="N36" s="33">
        <v>25020520</v>
      </c>
      <c r="O36" s="33">
        <v>54452</v>
      </c>
      <c r="P36" s="33">
        <v>-270830</v>
      </c>
      <c r="Q36" s="33">
        <v>0</v>
      </c>
      <c r="R36" s="33">
        <v>0</v>
      </c>
      <c r="S36" s="33">
        <v>0</v>
      </c>
      <c r="T36" s="33">
        <v>0</v>
      </c>
      <c r="U36" s="33">
        <v>2935390</v>
      </c>
      <c r="V36" s="33">
        <v>0</v>
      </c>
      <c r="W36" s="37">
        <f>H36+I36+J36+K36-L36+M36+N36+O36+P36+Q36+R36+U36+V36+S36+T36</f>
        <v>61997034</v>
      </c>
      <c r="X36" s="33">
        <v>0</v>
      </c>
      <c r="Y36" s="37">
        <f t="shared" ref="Y36:Y38" si="12">W36+X36</f>
        <v>61997034</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32406822</v>
      </c>
      <c r="I39" s="34">
        <f t="shared" ref="I39:Y39" si="14">I36+I37+I38</f>
        <v>204638</v>
      </c>
      <c r="J39" s="34">
        <f t="shared" si="14"/>
        <v>1646042</v>
      </c>
      <c r="K39" s="34">
        <f t="shared" si="14"/>
        <v>72384</v>
      </c>
      <c r="L39" s="34">
        <f t="shared" si="14"/>
        <v>72384</v>
      </c>
      <c r="M39" s="34">
        <f t="shared" si="14"/>
        <v>0</v>
      </c>
      <c r="N39" s="34">
        <f t="shared" si="14"/>
        <v>25020520</v>
      </c>
      <c r="O39" s="34">
        <f t="shared" si="14"/>
        <v>54452</v>
      </c>
      <c r="P39" s="34">
        <f t="shared" si="14"/>
        <v>-270830</v>
      </c>
      <c r="Q39" s="34">
        <f t="shared" si="14"/>
        <v>0</v>
      </c>
      <c r="R39" s="34">
        <f t="shared" si="14"/>
        <v>0</v>
      </c>
      <c r="S39" s="34">
        <f t="shared" si="14"/>
        <v>0</v>
      </c>
      <c r="T39" s="34">
        <f t="shared" si="14"/>
        <v>0</v>
      </c>
      <c r="U39" s="34">
        <f t="shared" si="14"/>
        <v>2935390</v>
      </c>
      <c r="V39" s="34">
        <f t="shared" si="14"/>
        <v>0</v>
      </c>
      <c r="W39" s="34">
        <f t="shared" si="14"/>
        <v>61997034</v>
      </c>
      <c r="X39" s="34">
        <f t="shared" si="14"/>
        <v>0</v>
      </c>
      <c r="Y39" s="34">
        <f t="shared" si="14"/>
        <v>61997034</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6184404</v>
      </c>
      <c r="W40" s="37">
        <f t="shared" ref="W40:W58" si="15">H40+I40+J40+K40-L40+M40+N40+O40+P40+Q40+R40+U40+V40+S40+T40</f>
        <v>6184404</v>
      </c>
      <c r="X40" s="33">
        <v>0</v>
      </c>
      <c r="Y40" s="37">
        <f t="shared" ref="Y40:Y58" si="16">W40+X40</f>
        <v>6184404</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14832</v>
      </c>
      <c r="Q43" s="35">
        <v>0</v>
      </c>
      <c r="R43" s="35">
        <v>0</v>
      </c>
      <c r="S43" s="33">
        <v>0</v>
      </c>
      <c r="T43" s="33">
        <v>0</v>
      </c>
      <c r="U43" s="33">
        <v>-14832</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2935390</v>
      </c>
      <c r="O57" s="33">
        <v>0</v>
      </c>
      <c r="P57" s="33">
        <v>0</v>
      </c>
      <c r="Q57" s="33">
        <v>0</v>
      </c>
      <c r="R57" s="33">
        <v>0</v>
      </c>
      <c r="S57" s="33">
        <v>0</v>
      </c>
      <c r="T57" s="33">
        <v>0</v>
      </c>
      <c r="U57" s="33">
        <v>-2935390</v>
      </c>
      <c r="V57" s="33">
        <v>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32406822</v>
      </c>
      <c r="I59" s="36">
        <f t="shared" ref="I59:Y59" si="17">SUM(I39:I58)</f>
        <v>204638</v>
      </c>
      <c r="J59" s="36">
        <f t="shared" si="17"/>
        <v>1646042</v>
      </c>
      <c r="K59" s="36">
        <f t="shared" si="17"/>
        <v>72384</v>
      </c>
      <c r="L59" s="36">
        <f t="shared" si="17"/>
        <v>72384</v>
      </c>
      <c r="M59" s="36">
        <f t="shared" si="17"/>
        <v>0</v>
      </c>
      <c r="N59" s="36">
        <f t="shared" si="17"/>
        <v>27955910</v>
      </c>
      <c r="O59" s="36">
        <f t="shared" si="17"/>
        <v>54452</v>
      </c>
      <c r="P59" s="36">
        <f t="shared" si="17"/>
        <v>-255998</v>
      </c>
      <c r="Q59" s="36">
        <f t="shared" si="17"/>
        <v>0</v>
      </c>
      <c r="R59" s="36">
        <f t="shared" si="17"/>
        <v>0</v>
      </c>
      <c r="S59" s="36">
        <f t="shared" si="17"/>
        <v>0</v>
      </c>
      <c r="T59" s="36">
        <f t="shared" si="17"/>
        <v>0</v>
      </c>
      <c r="U59" s="36">
        <f t="shared" si="17"/>
        <v>-14832</v>
      </c>
      <c r="V59" s="36">
        <f t="shared" si="17"/>
        <v>6184404</v>
      </c>
      <c r="W59" s="36">
        <f t="shared" si="17"/>
        <v>68181438</v>
      </c>
      <c r="X59" s="36">
        <f t="shared" si="17"/>
        <v>0</v>
      </c>
      <c r="Y59" s="36">
        <f t="shared" si="17"/>
        <v>68181438</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14832</v>
      </c>
      <c r="Q61" s="37">
        <f t="shared" si="18"/>
        <v>0</v>
      </c>
      <c r="R61" s="37">
        <f t="shared" si="18"/>
        <v>0</v>
      </c>
      <c r="S61" s="37">
        <f t="shared" ref="S61:T61" si="19">SUM(S41:S49)</f>
        <v>0</v>
      </c>
      <c r="T61" s="37">
        <f t="shared" si="19"/>
        <v>0</v>
      </c>
      <c r="U61" s="37">
        <f t="shared" si="18"/>
        <v>-14832</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14832</v>
      </c>
      <c r="Q62" s="37">
        <f t="shared" si="20"/>
        <v>0</v>
      </c>
      <c r="R62" s="37">
        <f t="shared" si="20"/>
        <v>0</v>
      </c>
      <c r="S62" s="37">
        <f t="shared" ref="S62:T62" si="21">S40+S61</f>
        <v>0</v>
      </c>
      <c r="T62" s="37">
        <f t="shared" si="21"/>
        <v>0</v>
      </c>
      <c r="U62" s="37">
        <f t="shared" si="20"/>
        <v>-14832</v>
      </c>
      <c r="V62" s="37">
        <f t="shared" si="20"/>
        <v>6184404</v>
      </c>
      <c r="W62" s="37">
        <f t="shared" si="20"/>
        <v>6184404</v>
      </c>
      <c r="X62" s="37">
        <f t="shared" si="20"/>
        <v>0</v>
      </c>
      <c r="Y62" s="37">
        <f t="shared" si="20"/>
        <v>6184404</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2935390</v>
      </c>
      <c r="O63" s="38">
        <f t="shared" si="22"/>
        <v>0</v>
      </c>
      <c r="P63" s="38">
        <f t="shared" si="22"/>
        <v>0</v>
      </c>
      <c r="Q63" s="38">
        <f t="shared" si="22"/>
        <v>0</v>
      </c>
      <c r="R63" s="38">
        <f t="shared" si="22"/>
        <v>0</v>
      </c>
      <c r="S63" s="38">
        <f t="shared" ref="S63:T63" si="23">SUM(S50:S58)</f>
        <v>0</v>
      </c>
      <c r="T63" s="38">
        <f t="shared" si="23"/>
        <v>0</v>
      </c>
      <c r="U63" s="38">
        <f t="shared" si="22"/>
        <v>-2935390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85" zoomScaleNormal="85" workbookViewId="0">
      <selection sqref="A1:I40"/>
    </sheetView>
  </sheetViews>
  <sheetFormatPr defaultRowHeight="12.75" x14ac:dyDescent="0.2"/>
  <cols>
    <col min="9" max="9" width="95" customWidth="1"/>
  </cols>
  <sheetData>
    <row r="1" spans="1:9" x14ac:dyDescent="0.2">
      <c r="A1" s="302" t="s">
        <v>468</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 ds:uri="2090b57c-2e4d-4ed9-b313-510fc704fe75"/>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PK!Print_Titles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Gordana Rajhl</cp:lastModifiedBy>
  <cp:lastPrinted>2024-10-30T13:44:50Z</cp:lastPrinted>
  <dcterms:created xsi:type="dcterms:W3CDTF">2008-10-17T11:51:54Z</dcterms:created>
  <dcterms:modified xsi:type="dcterms:W3CDTF">2024-10-30T13:44:56Z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