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1q2023/Financije/"/>
    </mc:Choice>
  </mc:AlternateContent>
  <xr:revisionPtr revIDLastSave="2" documentId="8_{A6481290-841A-4A75-AF97-017176C58957}" xr6:coauthVersionLast="47" xr6:coauthVersionMax="47" xr10:uidLastSave="{5AA42932-5B4F-41A7-968B-F124EAE742A0}"/>
  <bookViews>
    <workbookView xWindow="-120" yWindow="-120" windowWidth="29040" windowHeight="1522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2" i="26" l="1"/>
  <c r="J82" i="26"/>
  <c r="I82" i="26"/>
  <c r="H82" i="26"/>
  <c r="K75" i="26"/>
  <c r="J75" i="26"/>
  <c r="I75" i="26"/>
  <c r="H75" i="26"/>
  <c r="I28" i="26"/>
  <c r="I27"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K70" i="26"/>
  <c r="K74" i="26" s="1"/>
  <c r="K77" i="26" s="1"/>
  <c r="J70" i="26"/>
  <c r="J74" i="26" s="1"/>
  <c r="J77" i="26" s="1"/>
  <c r="I70" i="26"/>
  <c r="I74" i="26" s="1"/>
  <c r="I77" i="26" s="1"/>
  <c r="H70" i="26"/>
  <c r="H74" i="26" s="1"/>
  <c r="H77" i="26" s="1"/>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81" i="26" l="1"/>
  <c r="H80" i="26"/>
  <c r="H83" i="26" s="1"/>
  <c r="I81" i="26"/>
  <c r="I80" i="26"/>
  <c r="I83" i="26" s="1"/>
  <c r="J81" i="26"/>
  <c r="J80" i="26"/>
  <c r="J83" i="26" s="1"/>
  <c r="K81" i="26"/>
  <c r="K80" i="26"/>
  <c r="K83" i="26" s="1"/>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I133" i="18" s="1"/>
  <c r="H57" i="20"/>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85" i="26" l="1"/>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<sst xmlns="http://schemas.openxmlformats.org/spreadsheetml/2006/main" count="537" uniqueCount="468">
  <si>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</si>
  <si>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</si>
  <si>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</si>
  <si>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</si>
  <si>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</si>
  <si>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</si>
  <si>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</si>
  <si>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</si>
  <si>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</si>
  <si>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</si>
  <si>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</si>
  <si>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</si>
  <si>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</si>
  <si>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</si>
  <si>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</si>
  <si>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</si>
  <si>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</si>
  <si>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</si>
  <si>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</si>
  <si>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</si>
  <si>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</si>
  <si>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</si>
  <si>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</si>
  <si>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</si>
  <si>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</si>
  <si>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</si>
  <si>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</si>
  <si>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</si>
  <si>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</si>
  <si>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</si>
  <si>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</si>
  <si>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</si>
  <si>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</si>
  <si>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</si>
  <si>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</si>
  <si>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</si>
  <si>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</si>
  <si>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</si>
  <si>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</si>
  <si>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</si>
  <si>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</si>
  <si>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</si>
  <si>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</si>
  <si>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</si>
  <si>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</si>
  <si>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</si>
  <si>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</si>
  <si>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</si>
  <si>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</si>
  <si>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</si>
  <si>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</si>
  <si>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</si>
  <si>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</si>
  <si>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</si>
  <si>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</si>
  <si>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</si>
  <si>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</si>
  <si>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</si>
  <si>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</si>
  <si>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</si>
  <si>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</si>
  <si>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</si>
  <si>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</si>
  <si>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</si>
  <si>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</si>
  <si>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</si>
  <si>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</si>
  <si>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</si>
  <si>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</si>
  <si>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</si>
  <si>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</si>
  <si>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</si>
  <si>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</si>
  <si>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</si>
  <si>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</si>
  <si>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</si>
  <si>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</si>
  <si>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</si>
  <si>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</si>
  <si>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</si>
  <si>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</si>
  <si>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</si>
  <si>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</si>
  <si>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</si>
  <si>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</si>
  <si>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</si>
  <si>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</si>
  <si>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</si>
  <si>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</si>
  <si>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</si>
  <si>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</si>
  <si>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</si>
  <si>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</si>
  <si>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</si>
  <si>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</si>
  <si>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</si>
  <si>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</si>
  <si>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</si>
  <si>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</si>
  <si>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</si>
  <si>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</si>
  <si>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</si>
  <si>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</si>
  <si>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</si>
  <si>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</si>
  <si>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</si>
  <si>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</si>
  <si>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</si>
  <si>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</si>
  <si>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</si>
  <si>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</si>
  <si>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</si>
  <si>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</si>
  <si>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</si>
  <si>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</si>
  <si>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</si>
  <si>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</si>
  <si>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</si>
  <si>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</si>
  <si>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</si>
  <si>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</si>
  <si>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</si>
  <si>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</si>
  <si>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</si>
  <si>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</si>
  <si>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</si>
  <si>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</si>
  <si>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</si>
  <si>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</si>
  <si>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</si>
  <si>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</si>
  <si>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</si>
  <si>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</si>
  <si>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</si>
  <si>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</si>
  <si>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</si>
  <si>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</si>
  <si>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</si>
  <si>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</si>
  <si>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</si>
  <si>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</si>
  <si>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</si>
  <si>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</si>
  <si>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</si>
  <si>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</si>
  <si>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</si>
  <si>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</si>
  <si>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</si>
  <si>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</si>
  <si>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</si>
  <si>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</si>
  <si>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</si>
  <si>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</si>
  <si>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</si>
  <si>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</si>
  <si>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</si>
  <si>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</si>
  <si>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</si>
  <si>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</si>
  <si>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</si>
  <si>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</si>
  <si>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</si>
  <si>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</si>
  <si>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</si>
  <si>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</si>
  <si>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</si>
  <si>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</si>
  <si>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</si>
  <si>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</si>
  <si>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</si>
  <si>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</si>
  <si>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</si>
  <si>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</si>
  <si>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</si>
  <si>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</si>
  <si>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</si>
  <si>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</si>
  <si>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</si>
  <si>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</si>
  <si>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</si>
  <si>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</si>
  <si>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</si>
  <si>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</si>
  <si>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</si>
  <si>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</si>
  <si>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</si>
  <si>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</si>
  <si>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</si>
  <si>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</si>
  <si>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</si>
  <si>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</si>
  <si>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</si>
  <si>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</si>
  <si>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</si>
  <si>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</si>
  <si>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</si>
  <si>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</si>
  <si>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</si>
  <si>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</si>
  <si>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</si>
  <si>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</si>
  <si>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</si>
  <si>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</si>
  <si>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</si>
  <si>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</si>
  <si>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</si>
  <si>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</si>
  <si>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</si>
  <si>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</si>
  <si>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</si>
  <si>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</si>
  <si>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</si>
  <si>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</si>
  <si>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</si>
  <si>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</si>
  <si>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</si>
  <si>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</si>
  <si>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</si>
  <si>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</si>
  <si>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</si>
  <si>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</si>
  <si>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</si>
  <si>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</si>
  <si>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</si>
  <si>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</si>
  <si>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</si>
  <si>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</si>
  <si>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</si>
  <si>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</si>
  <si>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</si>
  <si>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</si>
  <si>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</si>
  <si>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</si>
  <si>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</si>
  <si>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</si>
  <si>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</si>
  <si>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</si>
  <si>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</si>
  <si>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</si>
  <si>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</si>
  <si>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</si>
  <si>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</si>
  <si>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</si>
  <si>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</si>
  <si>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</si>
  <si>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</si>
  <si>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</si>
  <si>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</si>
  <si>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</si>
  <si>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</si>
  <si>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</si>
  <si>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</si>
  <si>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</si>
  <si>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</si>
  <si>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</si>
  <si>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</si>
  <si>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</si>
  <si>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</si>
  <si>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</si>
  <si>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</si>
  <si>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</si>
  <si>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</si>
  <si>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</si>
  <si>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</si>
  <si>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</si>
  <si>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</si>
  <si>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</si>
  <si>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</si>
  <si>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</si>
  <si>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</si>
  <si>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</si>
  <si>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</si>
  <si>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</si>
  <si>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</si>
  <si>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</si>
  <si>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</si>
  <si>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</si>
  <si>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</si>
  <si>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</si>
  <si>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</si>
  <si>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</si>
  <si>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</si>
  <si>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</si>
  <si>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</si>
  <si>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</si>
  <si>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</si>
  <si>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</si>
  <si>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</si>
  <si>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</si>
  <si>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</si>
  <si>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</si>
  <si>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</si>
  <si>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</si>
  <si>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</si>
  <si>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</si>
  <si>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</si>
  <si>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</si>
  <si>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</si>
  <si>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</si>
  <si>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</si>
  <si>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</si>
  <si>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</si>
  <si>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</si>
  <si>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</si>
  <si>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</si>
  <si>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</si>
  <si>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</si>
  <si>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</si>
  <si>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</si>
  <si>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</si>
  <si>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</si>
  <si>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</si>
  <si>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</si>
  <si>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</si>
  <si>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</si>
  <si>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</si>
  <si>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</si>
  <si>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</si>
  <si>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</si>
  <si>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</si>
  <si>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</si>
  <si>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</si>
  <si>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</si>
  <si>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</si>
  <si>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</si>
  <si>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</si>
  <si>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</si>
  <si>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</si>
  <si>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</si>
  <si>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</si>
  <si>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</si>
  <si>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</si>
  <si>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</si>
  <si>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</si>
  <si>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</si>
  <si>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</si>
  <si>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</si>
  <si>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</si>
  <si>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</si>
  <si>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</si>
  <si>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</si>
  <si>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</si>
  <si>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</si>
  <si>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</si>
  <si>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</si>
  <si>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</si>
  <si>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</si>
  <si>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</si>
  <si>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</si>
  <si>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</si>
  <si>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</si>
  <si>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</si>
  <si>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</si>
  <si>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</si>
  <si>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</si>
  <si>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</si>
  <si>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</si>
  <si>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</si>
  <si>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</si>
  <si>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</si>
  <si>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</si>
  <si>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</si>
  <si>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</si>
  <si>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</si>
  <si>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</si>
  <si>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</si>
  <si>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</si>
  <si>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</si>
  <si>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</si>
  <si>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</si>
  <si>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</si>
  <si>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</si>
  <si>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</si>
  <si>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</si>
  <si>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</si>
  <si>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</si>
  <si>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</si>
  <si>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</si>
  <si>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</si>
  <si>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</si>
  <si>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</si>
  <si>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</si>
  <si>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</si>
  <si>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</si>
  <si>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</si>
  <si>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</si>
  <si>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</si>
  <si>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</si>
  <si>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</si>
  <si>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</si>
  <si>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</si>
  <si>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</si>
  <si>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</si>
  <si>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</si>
  <si>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</si>
  <si>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</si>
  <si>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</si>
  <si>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</si>
  <si>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</si>
  <si>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</si>
  <si>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</si>
  <si>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</si>
  <si>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</si>
  <si>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</si>
  <si>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</si>
  <si>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</si>
  <si>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</si>
  <si>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</si>
  <si>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</si>
  <si>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</si>
  <si>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</si>
  <si>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</si>
  <si>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</si>
  <si>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</si>
  <si>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</si>
  <si>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</si>
  <si>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</si>
  <si>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</si>
  <si>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</si>
  <si>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</si>
  <si>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</si>
  <si>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</si>
  <si>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</si>
  <si>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</si>
  <si>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</si>
  <si>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</si>
  <si>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</si>
  <si>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</si>
  <si>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</si>
  <si>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</si>
  <si>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</si>
  <si>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</si>
  <si>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</si>
  <si>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</si>
  <si>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</si>
  <si>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</si>
  <si>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</si>
  <si>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</si>
  <si>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</si>
  <si>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</si>
  <si>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</si>
  <si>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</si>
  <si>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</si>
  <si>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</si>
  <si>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</si>
  <si>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</si>
  <si>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</si>
  <si>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</si>
  <si>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</si>
  <si>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</si>
  <si>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</si>
  <si>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</si>
  <si>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</si>
  <si>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</si>
  <si>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</si>
  <si>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</si>
  <si>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</si>
  <si>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</si>
  <si>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</si>
  <si>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</si>
  <si>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</si>
  <si>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</si>
  <si>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</si>
  <si>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</si>
  <si>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</si>
  <si>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stanje na dan 31.03.2023</t>
  </si>
  <si>
    <t>Obveznik: Quattro logistika d.d.</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</si>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</sst>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44" zoomScale="115" zoomScaleNormal="115" workbookViewId="0">
      <selection sqref="A1:J6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448</v>
      </c>
      <c r="D11" s="160"/>
      <c r="E11" s="96"/>
      <c r="F11" s="126" t="s">
        <v>331</v>
      </c>
      <c r="G11" s="163"/>
      <c r="H11" s="142" t="s">
        <v>452</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449</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450</v>
      </c>
      <c r="D15" s="160"/>
      <c r="E15" s="164"/>
      <c r="F15" s="155"/>
      <c r="G15" s="101" t="s">
        <v>332</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451</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454</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455</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456</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457</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458</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335</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460</v>
      </c>
      <c r="B37" s="149"/>
      <c r="C37" s="149"/>
      <c r="D37" s="149"/>
      <c r="E37" s="148" t="s">
        <v>459</v>
      </c>
      <c r="F37" s="149"/>
      <c r="G37" s="149"/>
      <c r="H37" s="149"/>
      <c r="I37" s="150"/>
      <c r="J37" s="76">
        <v>3861694</v>
      </c>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340</v>
      </c>
      <c r="D50" s="143"/>
      <c r="E50" s="144" t="s">
        <v>342</v>
      </c>
      <c r="F50" s="145"/>
      <c r="G50" s="133" t="s">
        <v>461</v>
      </c>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462</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463</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464</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125" sqref="H12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447</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31311186</v>
      </c>
      <c r="I9" s="120">
        <f>I10+I17+I27+I38+I43</f>
        <v>31310529</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2864</v>
      </c>
      <c r="I17" s="120">
        <f>I18+I19+I20+I21+I22+I23+I24+I25+I26</f>
        <v>2207</v>
      </c>
    </row>
    <row r="18" spans="1:9" ht="12.75" customHeight="1" x14ac:dyDescent="0.2">
      <c r="A18" s="182" t="s">
        <v>13</v>
      </c>
      <c r="B18" s="182"/>
      <c r="C18" s="182"/>
      <c r="D18" s="182"/>
      <c r="E18" s="182"/>
      <c r="F18" s="182"/>
      <c r="G18" s="11">
        <v>11</v>
      </c>
      <c r="H18" s="18">
        <v>0</v>
      </c>
      <c r="I18" s="18">
        <v>0</v>
      </c>
    </row>
    <row r="19" spans="1:9" ht="12.75" customHeight="1" x14ac:dyDescent="0.2">
      <c r="A19" s="182" t="s">
        <v>14</v>
      </c>
      <c r="B19" s="182"/>
      <c r="C19" s="182"/>
      <c r="D19" s="182"/>
      <c r="E19" s="182"/>
      <c r="F19" s="182"/>
      <c r="G19" s="11">
        <v>12</v>
      </c>
      <c r="H19" s="18">
        <v>0</v>
      </c>
      <c r="I19" s="18">
        <v>0</v>
      </c>
    </row>
    <row r="20" spans="1:9" ht="12.75" customHeight="1" x14ac:dyDescent="0.2">
      <c r="A20" s="182" t="s">
        <v>15</v>
      </c>
      <c r="B20" s="182"/>
      <c r="C20" s="182"/>
      <c r="D20" s="182"/>
      <c r="E20" s="182"/>
      <c r="F20" s="182"/>
      <c r="G20" s="11">
        <v>13</v>
      </c>
      <c r="H20" s="18">
        <v>946</v>
      </c>
      <c r="I20" s="18">
        <v>480</v>
      </c>
    </row>
    <row r="21" spans="1:9" ht="12.75" customHeight="1" x14ac:dyDescent="0.2">
      <c r="A21" s="182" t="s">
        <v>16</v>
      </c>
      <c r="B21" s="182"/>
      <c r="C21" s="182"/>
      <c r="D21" s="182"/>
      <c r="E21" s="182"/>
      <c r="F21" s="182"/>
      <c r="G21" s="11">
        <v>14</v>
      </c>
      <c r="H21" s="18">
        <v>1918</v>
      </c>
      <c r="I21" s="18">
        <v>1727</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31308322</v>
      </c>
      <c r="I27" s="120">
        <f>SUM(I28:I37)</f>
        <v>31308322</v>
      </c>
    </row>
    <row r="28" spans="1:9" ht="12.75" customHeight="1" x14ac:dyDescent="0.2">
      <c r="A28" s="182" t="s">
        <v>23</v>
      </c>
      <c r="B28" s="182"/>
      <c r="C28" s="182"/>
      <c r="D28" s="182"/>
      <c r="E28" s="182"/>
      <c r="F28" s="182"/>
      <c r="G28" s="11">
        <v>21</v>
      </c>
      <c r="H28" s="18">
        <v>31308322</v>
      </c>
      <c r="I28" s="18">
        <v>31308322</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13962349</v>
      </c>
      <c r="I44" s="120">
        <f>I45+I53+I60+I70</f>
        <v>13880723</v>
      </c>
    </row>
    <row r="45" spans="1:9" ht="12.75" customHeight="1" x14ac:dyDescent="0.2">
      <c r="A45" s="186" t="s">
        <v>39</v>
      </c>
      <c r="B45" s="186"/>
      <c r="C45" s="186"/>
      <c r="D45" s="186"/>
      <c r="E45" s="186"/>
      <c r="F45" s="186"/>
      <c r="G45" s="12">
        <v>38</v>
      </c>
      <c r="H45" s="120">
        <f>SUM(H46:H52)</f>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2432122</v>
      </c>
      <c r="I53" s="120">
        <f>SUM(I54:I59)</f>
        <v>2433354</v>
      </c>
    </row>
    <row r="54" spans="1:9" ht="12.75" customHeight="1" x14ac:dyDescent="0.2">
      <c r="A54" s="182" t="s">
        <v>48</v>
      </c>
      <c r="B54" s="182"/>
      <c r="C54" s="182"/>
      <c r="D54" s="182"/>
      <c r="E54" s="182"/>
      <c r="F54" s="182"/>
      <c r="G54" s="11">
        <v>47</v>
      </c>
      <c r="H54" s="18">
        <v>2256288</v>
      </c>
      <c r="I54" s="18">
        <v>2256288</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0</v>
      </c>
      <c r="I56" s="18">
        <v>0</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175834</v>
      </c>
      <c r="I58" s="18">
        <v>177066</v>
      </c>
    </row>
    <row r="59" spans="1:9" ht="12.75" customHeight="1" x14ac:dyDescent="0.2">
      <c r="A59" s="182" t="s">
        <v>53</v>
      </c>
      <c r="B59" s="182"/>
      <c r="C59" s="182"/>
      <c r="D59" s="182"/>
      <c r="E59" s="182"/>
      <c r="F59" s="182"/>
      <c r="G59" s="11">
        <v>52</v>
      </c>
      <c r="H59" s="18">
        <v>0</v>
      </c>
      <c r="I59" s="18">
        <v>0</v>
      </c>
    </row>
    <row r="60" spans="1:9" ht="12.75" customHeight="1" x14ac:dyDescent="0.2">
      <c r="A60" s="186" t="s">
        <v>54</v>
      </c>
      <c r="B60" s="186"/>
      <c r="C60" s="186"/>
      <c r="D60" s="186"/>
      <c r="E60" s="186"/>
      <c r="F60" s="186"/>
      <c r="G60" s="12">
        <v>53</v>
      </c>
      <c r="H60" s="120">
        <f>SUM(H61:H69)</f>
        <v>9398283</v>
      </c>
      <c r="I60" s="120">
        <f>SUM(I61:I69)</f>
        <v>9453282</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9398283</v>
      </c>
      <c r="I63" s="18">
        <v>9453282</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2131944</v>
      </c>
      <c r="I70" s="18">
        <v>1994087</v>
      </c>
    </row>
    <row r="71" spans="1:9" ht="12.75" customHeight="1" x14ac:dyDescent="0.2">
      <c r="A71" s="183" t="s">
        <v>58</v>
      </c>
      <c r="B71" s="183"/>
      <c r="C71" s="183"/>
      <c r="D71" s="183"/>
      <c r="E71" s="183"/>
      <c r="F71" s="183"/>
      <c r="G71" s="11">
        <v>64</v>
      </c>
      <c r="H71" s="18">
        <v>1938</v>
      </c>
      <c r="I71" s="18">
        <v>2523</v>
      </c>
    </row>
    <row r="72" spans="1:9" ht="12.75" customHeight="1" x14ac:dyDescent="0.2">
      <c r="A72" s="184" t="s">
        <v>304</v>
      </c>
      <c r="B72" s="184"/>
      <c r="C72" s="184"/>
      <c r="D72" s="184"/>
      <c r="E72" s="184"/>
      <c r="F72" s="184"/>
      <c r="G72" s="12">
        <v>65</v>
      </c>
      <c r="H72" s="120">
        <f>H8+H9+H44+H71</f>
        <v>45275473</v>
      </c>
      <c r="I72" s="120">
        <f>I8+I9+I44+I71</f>
        <v>45193775</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45144352</v>
      </c>
      <c r="I75" s="121">
        <f>I76+I77+I78+I84+I85+I91+I94+I97</f>
        <v>45116893</v>
      </c>
    </row>
    <row r="76" spans="1:9" ht="12.75" customHeight="1" x14ac:dyDescent="0.2">
      <c r="A76" s="182" t="s">
        <v>61</v>
      </c>
      <c r="B76" s="182"/>
      <c r="C76" s="182"/>
      <c r="D76" s="182"/>
      <c r="E76" s="182"/>
      <c r="F76" s="182"/>
      <c r="G76" s="11">
        <v>68</v>
      </c>
      <c r="H76" s="18">
        <v>43134919</v>
      </c>
      <c r="I76" s="18">
        <v>43134919</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65269</v>
      </c>
      <c r="I78" s="121">
        <f>SUM(I79:I83)</f>
        <v>65269</v>
      </c>
    </row>
    <row r="79" spans="1:9" ht="12.75" customHeight="1" x14ac:dyDescent="0.2">
      <c r="A79" s="182" t="s">
        <v>64</v>
      </c>
      <c r="B79" s="182"/>
      <c r="C79" s="182"/>
      <c r="D79" s="182"/>
      <c r="E79" s="182"/>
      <c r="F79" s="182"/>
      <c r="G79" s="11">
        <v>71</v>
      </c>
      <c r="H79" s="18">
        <v>65269</v>
      </c>
      <c r="I79" s="18">
        <v>65269</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32333</v>
      </c>
      <c r="I91" s="120">
        <f>I92-I93</f>
        <v>1944164</v>
      </c>
    </row>
    <row r="92" spans="1:9" ht="12.75" customHeight="1" x14ac:dyDescent="0.2">
      <c r="A92" s="182" t="s">
        <v>72</v>
      </c>
      <c r="B92" s="182"/>
      <c r="C92" s="182"/>
      <c r="D92" s="182"/>
      <c r="E92" s="182"/>
      <c r="F92" s="182"/>
      <c r="G92" s="11">
        <v>84</v>
      </c>
      <c r="H92" s="18">
        <v>32333</v>
      </c>
      <c r="I92" s="18">
        <v>1944164</v>
      </c>
    </row>
    <row r="93" spans="1:9" ht="12.75" customHeight="1" x14ac:dyDescent="0.2">
      <c r="A93" s="182" t="s">
        <v>73</v>
      </c>
      <c r="B93" s="182"/>
      <c r="C93" s="182"/>
      <c r="D93" s="182"/>
      <c r="E93" s="182"/>
      <c r="F93" s="182"/>
      <c r="G93" s="11">
        <v>85</v>
      </c>
      <c r="H93" s="18">
        <v>0</v>
      </c>
      <c r="I93" s="18">
        <v>0</v>
      </c>
    </row>
    <row r="94" spans="1:9" ht="12.75" customHeight="1" x14ac:dyDescent="0.2">
      <c r="A94" s="186" t="s">
        <v>351</v>
      </c>
      <c r="B94" s="186"/>
      <c r="C94" s="186"/>
      <c r="D94" s="186"/>
      <c r="E94" s="186"/>
      <c r="F94" s="186"/>
      <c r="G94" s="12">
        <v>86</v>
      </c>
      <c r="H94" s="120">
        <f>H95-H96</f>
        <v>1911831</v>
      </c>
      <c r="I94" s="120">
        <f>I95-I96</f>
        <v>-27459</v>
      </c>
    </row>
    <row r="95" spans="1:9" ht="12.75" customHeight="1" x14ac:dyDescent="0.2">
      <c r="A95" s="182" t="s">
        <v>74</v>
      </c>
      <c r="B95" s="182"/>
      <c r="C95" s="182"/>
      <c r="D95" s="182"/>
      <c r="E95" s="182"/>
      <c r="F95" s="182"/>
      <c r="G95" s="11">
        <v>87</v>
      </c>
      <c r="H95" s="18">
        <v>1911831</v>
      </c>
      <c r="I95" s="18">
        <v>0</v>
      </c>
    </row>
    <row r="96" spans="1:9" ht="12.75" customHeight="1" x14ac:dyDescent="0.2">
      <c r="A96" s="182" t="s">
        <v>75</v>
      </c>
      <c r="B96" s="182"/>
      <c r="C96" s="182"/>
      <c r="D96" s="182"/>
      <c r="E96" s="182"/>
      <c r="F96" s="182"/>
      <c r="G96" s="11">
        <v>88</v>
      </c>
      <c r="H96" s="18">
        <v>0</v>
      </c>
      <c r="I96" s="18">
        <v>27459</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0</v>
      </c>
      <c r="I105" s="120">
        <f>SUM(I106:I116)</f>
        <v>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77121</v>
      </c>
      <c r="I117" s="120">
        <f>SUM(I118:I131)</f>
        <v>22882</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55511</v>
      </c>
      <c r="I125" s="18">
        <v>1774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13246</v>
      </c>
      <c r="I127" s="18">
        <v>12066</v>
      </c>
    </row>
    <row r="128" spans="1:9" x14ac:dyDescent="0.2">
      <c r="A128" s="182" t="s">
        <v>95</v>
      </c>
      <c r="B128" s="182"/>
      <c r="C128" s="182"/>
      <c r="D128" s="182"/>
      <c r="E128" s="182"/>
      <c r="F128" s="182"/>
      <c r="G128" s="11">
        <v>120</v>
      </c>
      <c r="H128" s="18">
        <v>8364</v>
      </c>
      <c r="I128" s="18">
        <v>9042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0</v>
      </c>
      <c r="I131" s="18">
        <v>0</v>
      </c>
    </row>
    <row r="132" spans="1:9" ht="22.15" customHeight="1" x14ac:dyDescent="0.2">
      <c r="A132" s="183" t="s">
        <v>99</v>
      </c>
      <c r="B132" s="183"/>
      <c r="C132" s="183"/>
      <c r="D132" s="183"/>
      <c r="E132" s="183"/>
      <c r="F132" s="183"/>
      <c r="G132" s="11">
        <v>124</v>
      </c>
      <c r="H132" s="18">
        <v>54000</v>
      </c>
      <c r="I132" s="18">
        <v>54000</v>
      </c>
    </row>
    <row r="133" spans="1:9" ht="12.75" customHeight="1" x14ac:dyDescent="0.2">
      <c r="A133" s="184" t="s">
        <v>356</v>
      </c>
      <c r="B133" s="184"/>
      <c r="C133" s="184"/>
      <c r="D133" s="184"/>
      <c r="E133" s="184"/>
      <c r="F133" s="184"/>
      <c r="G133" s="12">
        <v>125</v>
      </c>
      <c r="H133" s="120">
        <f>H75+H98+H105+H117+H132</f>
        <v>45275473</v>
      </c>
      <c r="I133" s="120">
        <f>I75+I98+I105+I117+I132</f>
        <v>45193775</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45" zoomScaleNormal="145" zoomScaleSheetLayoutView="110" workbookViewId="0">
      <selection activeCell="K87" sqref="K87"/>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467</v>
      </c>
      <c r="B2" s="222"/>
      <c r="C2" s="222"/>
      <c r="D2" s="222"/>
      <c r="E2" s="222"/>
      <c r="F2" s="222"/>
      <c r="G2" s="222"/>
      <c r="H2" s="222"/>
      <c r="I2" s="222"/>
    </row>
    <row r="3" spans="1:11" x14ac:dyDescent="0.2">
      <c r="A3" s="223" t="s">
        <v>447</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0</v>
      </c>
      <c r="I8" s="52">
        <f>SUM(I9:I13)</f>
        <v>0</v>
      </c>
      <c r="J8" s="52">
        <f>SUM(J9:J13)</f>
        <v>579</v>
      </c>
      <c r="K8" s="52">
        <f>SUM(K9:K13)</f>
        <v>579</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0</v>
      </c>
      <c r="I10" s="53">
        <v>0</v>
      </c>
      <c r="J10" s="53">
        <v>0</v>
      </c>
      <c r="K10" s="53">
        <v>0</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0</v>
      </c>
      <c r="I13" s="53">
        <v>0</v>
      </c>
      <c r="J13" s="53">
        <v>579</v>
      </c>
      <c r="K13" s="53">
        <v>579</v>
      </c>
    </row>
    <row r="14" spans="1:11" ht="12.75" customHeight="1" x14ac:dyDescent="0.2">
      <c r="A14" s="213" t="s">
        <v>358</v>
      </c>
      <c r="B14" s="213"/>
      <c r="C14" s="213"/>
      <c r="D14" s="213"/>
      <c r="E14" s="213"/>
      <c r="F14" s="213"/>
      <c r="G14" s="12">
        <v>7</v>
      </c>
      <c r="H14" s="52">
        <f>H15+H16+H20+H24+H25+H26+H29+H36</f>
        <v>77774</v>
      </c>
      <c r="I14" s="52">
        <f>I15+I16+I20+I24+I25+I26+I29+I36</f>
        <v>77774</v>
      </c>
      <c r="J14" s="52">
        <f>J15+J16+J20+J24+J25+J26+J29+J36</f>
        <v>83035</v>
      </c>
      <c r="K14" s="52">
        <f>K15+K16+K20+K24+K25+K26+K29+K36</f>
        <v>83035</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29231</v>
      </c>
      <c r="I16" s="52">
        <f>SUM(I17:I19)</f>
        <v>29231</v>
      </c>
      <c r="J16" s="52">
        <f>SUM(J17:J19)</f>
        <v>17827</v>
      </c>
      <c r="K16" s="52">
        <f>SUM(K17:K19)</f>
        <v>17827</v>
      </c>
    </row>
    <row r="17" spans="1:11" ht="12.75" customHeight="1" x14ac:dyDescent="0.2">
      <c r="A17" s="216" t="s">
        <v>120</v>
      </c>
      <c r="B17" s="216"/>
      <c r="C17" s="216"/>
      <c r="D17" s="216"/>
      <c r="E17" s="216"/>
      <c r="F17" s="216"/>
      <c r="G17" s="11">
        <v>10</v>
      </c>
      <c r="H17" s="53">
        <v>1781</v>
      </c>
      <c r="I17" s="53">
        <v>1781</v>
      </c>
      <c r="J17" s="53">
        <v>1031</v>
      </c>
      <c r="K17" s="53">
        <v>1031</v>
      </c>
    </row>
    <row r="18" spans="1:11" ht="12.75" customHeight="1" x14ac:dyDescent="0.2">
      <c r="A18" s="216" t="s">
        <v>121</v>
      </c>
      <c r="B18" s="216"/>
      <c r="C18" s="216"/>
      <c r="D18" s="216"/>
      <c r="E18" s="216"/>
      <c r="F18" s="216"/>
      <c r="G18" s="11">
        <v>11</v>
      </c>
      <c r="H18" s="53">
        <v>0</v>
      </c>
      <c r="I18" s="53">
        <v>0</v>
      </c>
      <c r="J18" s="53">
        <v>0</v>
      </c>
      <c r="K18" s="53">
        <v>0</v>
      </c>
    </row>
    <row r="19" spans="1:11" ht="12.75" customHeight="1" x14ac:dyDescent="0.2">
      <c r="A19" s="216" t="s">
        <v>122</v>
      </c>
      <c r="B19" s="216"/>
      <c r="C19" s="216"/>
      <c r="D19" s="216"/>
      <c r="E19" s="216"/>
      <c r="F19" s="216"/>
      <c r="G19" s="11">
        <v>12</v>
      </c>
      <c r="H19" s="53">
        <v>27450</v>
      </c>
      <c r="I19" s="53">
        <v>27450</v>
      </c>
      <c r="J19" s="53">
        <v>16796</v>
      </c>
      <c r="K19" s="53">
        <v>16796</v>
      </c>
    </row>
    <row r="20" spans="1:11" ht="12.75" customHeight="1" x14ac:dyDescent="0.2">
      <c r="A20" s="186" t="s">
        <v>439</v>
      </c>
      <c r="B20" s="186"/>
      <c r="C20" s="186"/>
      <c r="D20" s="186"/>
      <c r="E20" s="186"/>
      <c r="F20" s="186"/>
      <c r="G20" s="12">
        <v>13</v>
      </c>
      <c r="H20" s="52">
        <f>SUM(H21:H23)</f>
        <v>41617</v>
      </c>
      <c r="I20" s="52">
        <f>SUM(I21:I23)</f>
        <v>41617</v>
      </c>
      <c r="J20" s="52">
        <f>SUM(J21:J23)</f>
        <v>52007</v>
      </c>
      <c r="K20" s="52">
        <f>SUM(K21:K23)</f>
        <v>52007</v>
      </c>
    </row>
    <row r="21" spans="1:11" ht="12.75" customHeight="1" x14ac:dyDescent="0.2">
      <c r="A21" s="216" t="s">
        <v>105</v>
      </c>
      <c r="B21" s="216"/>
      <c r="C21" s="216"/>
      <c r="D21" s="216"/>
      <c r="E21" s="216"/>
      <c r="F21" s="216"/>
      <c r="G21" s="11">
        <v>14</v>
      </c>
      <c r="H21" s="53">
        <v>22518</v>
      </c>
      <c r="I21" s="53">
        <v>22518</v>
      </c>
      <c r="J21" s="53">
        <v>29061</v>
      </c>
      <c r="K21" s="53">
        <v>29061</v>
      </c>
    </row>
    <row r="22" spans="1:11" ht="12.75" customHeight="1" x14ac:dyDescent="0.2">
      <c r="A22" s="216" t="s">
        <v>106</v>
      </c>
      <c r="B22" s="216"/>
      <c r="C22" s="216"/>
      <c r="D22" s="216"/>
      <c r="E22" s="216"/>
      <c r="F22" s="216"/>
      <c r="G22" s="11">
        <v>15</v>
      </c>
      <c r="H22" s="53">
        <v>13205</v>
      </c>
      <c r="I22" s="53">
        <v>13205</v>
      </c>
      <c r="J22" s="53">
        <v>16234</v>
      </c>
      <c r="K22" s="53">
        <v>16234</v>
      </c>
    </row>
    <row r="23" spans="1:11" ht="12.75" customHeight="1" x14ac:dyDescent="0.2">
      <c r="A23" s="216" t="s">
        <v>107</v>
      </c>
      <c r="B23" s="216"/>
      <c r="C23" s="216"/>
      <c r="D23" s="216"/>
      <c r="E23" s="216"/>
      <c r="F23" s="216"/>
      <c r="G23" s="11">
        <v>16</v>
      </c>
      <c r="H23" s="53">
        <v>5894</v>
      </c>
      <c r="I23" s="53">
        <v>5894</v>
      </c>
      <c r="J23" s="53">
        <v>6712</v>
      </c>
      <c r="K23" s="53">
        <v>6712</v>
      </c>
    </row>
    <row r="24" spans="1:11" ht="12.75" customHeight="1" x14ac:dyDescent="0.2">
      <c r="A24" s="182" t="s">
        <v>108</v>
      </c>
      <c r="B24" s="182"/>
      <c r="C24" s="182"/>
      <c r="D24" s="182"/>
      <c r="E24" s="182"/>
      <c r="F24" s="182"/>
      <c r="G24" s="11">
        <v>17</v>
      </c>
      <c r="H24" s="53">
        <v>326</v>
      </c>
      <c r="I24" s="53">
        <v>326</v>
      </c>
      <c r="J24" s="53">
        <v>658</v>
      </c>
      <c r="K24" s="53">
        <v>658</v>
      </c>
    </row>
    <row r="25" spans="1:11" ht="12.75" customHeight="1" x14ac:dyDescent="0.2">
      <c r="A25" s="182" t="s">
        <v>109</v>
      </c>
      <c r="B25" s="182"/>
      <c r="C25" s="182"/>
      <c r="D25" s="182"/>
      <c r="E25" s="182"/>
      <c r="F25" s="182"/>
      <c r="G25" s="11">
        <v>18</v>
      </c>
      <c r="H25" s="53">
        <v>6600</v>
      </c>
      <c r="I25" s="53">
        <v>6600</v>
      </c>
      <c r="J25" s="53">
        <v>12537</v>
      </c>
      <c r="K25" s="53">
        <v>12537</v>
      </c>
    </row>
    <row r="26" spans="1:11" ht="12.75" customHeight="1" x14ac:dyDescent="0.2">
      <c r="A26" s="186" t="s">
        <v>440</v>
      </c>
      <c r="B26" s="186"/>
      <c r="C26" s="186"/>
      <c r="D26" s="186"/>
      <c r="E26" s="186"/>
      <c r="F26" s="186"/>
      <c r="G26" s="12">
        <v>19</v>
      </c>
      <c r="H26" s="52">
        <f>H27+H28</f>
        <v>0</v>
      </c>
      <c r="I26" s="52">
        <f>I27+I28</f>
        <v>0</v>
      </c>
      <c r="J26" s="52">
        <f>J27+J28</f>
        <v>6</v>
      </c>
      <c r="K26" s="52">
        <f>K27+K28</f>
        <v>6</v>
      </c>
    </row>
    <row r="27" spans="1:11" ht="12.75" customHeight="1" x14ac:dyDescent="0.2">
      <c r="A27" s="216" t="s">
        <v>123</v>
      </c>
      <c r="B27" s="216"/>
      <c r="C27" s="216"/>
      <c r="D27" s="216"/>
      <c r="E27" s="216"/>
      <c r="F27" s="216"/>
      <c r="G27" s="11">
        <v>20</v>
      </c>
      <c r="H27" s="53">
        <v>0</v>
      </c>
      <c r="I27" s="53">
        <f t="shared" ref="I27:I28" si="0">ROUND(H27,0)</f>
        <v>0</v>
      </c>
      <c r="J27" s="53">
        <v>6</v>
      </c>
      <c r="K27" s="53">
        <v>6</v>
      </c>
    </row>
    <row r="28" spans="1:11" ht="12.75" customHeight="1" x14ac:dyDescent="0.2">
      <c r="A28" s="216" t="s">
        <v>124</v>
      </c>
      <c r="B28" s="216"/>
      <c r="C28" s="216"/>
      <c r="D28" s="216"/>
      <c r="E28" s="216"/>
      <c r="F28" s="216"/>
      <c r="G28" s="11">
        <v>21</v>
      </c>
      <c r="H28" s="53">
        <v>0</v>
      </c>
      <c r="I28" s="53">
        <f t="shared" si="0"/>
        <v>0</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359</v>
      </c>
      <c r="B37" s="213"/>
      <c r="C37" s="213"/>
      <c r="D37" s="213"/>
      <c r="E37" s="213"/>
      <c r="F37" s="213"/>
      <c r="G37" s="12">
        <v>30</v>
      </c>
      <c r="H37" s="52">
        <f>SUM(H38:H47)</f>
        <v>61281</v>
      </c>
      <c r="I37" s="52">
        <f>SUM(I38:I47)</f>
        <v>61281</v>
      </c>
      <c r="J37" s="52">
        <f>SUM(J38:J47)</f>
        <v>54999</v>
      </c>
      <c r="K37" s="52">
        <f>SUM(K38:K47)</f>
        <v>54999</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61281</v>
      </c>
      <c r="I41" s="53">
        <v>61281</v>
      </c>
      <c r="J41" s="53">
        <v>54999</v>
      </c>
      <c r="K41" s="53">
        <v>54999</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0</v>
      </c>
      <c r="I44" s="53">
        <v>0</v>
      </c>
      <c r="J44" s="53">
        <v>0</v>
      </c>
      <c r="K44" s="53">
        <v>0</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2</v>
      </c>
      <c r="I48" s="52">
        <f>SUM(I49:I55)</f>
        <v>2</v>
      </c>
      <c r="J48" s="52">
        <f>SUM(J49:J55)</f>
        <v>2</v>
      </c>
      <c r="K48" s="52">
        <f>SUM(K49:K55)</f>
        <v>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2</v>
      </c>
      <c r="I51" s="53">
        <v>2</v>
      </c>
      <c r="J51" s="53">
        <v>2</v>
      </c>
      <c r="K51" s="53">
        <v>2</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61281</v>
      </c>
      <c r="I60" s="52">
        <f t="shared" ref="I60:K60" si="1">I8+I37+I56+I57</f>
        <v>61281</v>
      </c>
      <c r="J60" s="52">
        <f t="shared" si="1"/>
        <v>55578</v>
      </c>
      <c r="K60" s="52">
        <f t="shared" si="1"/>
        <v>55578</v>
      </c>
    </row>
    <row r="61" spans="1:11" ht="12.75" customHeight="1" x14ac:dyDescent="0.2">
      <c r="A61" s="213" t="s">
        <v>362</v>
      </c>
      <c r="B61" s="213"/>
      <c r="C61" s="213"/>
      <c r="D61" s="213"/>
      <c r="E61" s="213"/>
      <c r="F61" s="213"/>
      <c r="G61" s="12">
        <v>54</v>
      </c>
      <c r="H61" s="52">
        <f>H14+H48+H58+H59</f>
        <v>77776</v>
      </c>
      <c r="I61" s="52">
        <f t="shared" ref="I61:K61" si="2">I14+I48+I58+I59</f>
        <v>77776</v>
      </c>
      <c r="J61" s="52">
        <f t="shared" si="2"/>
        <v>83037</v>
      </c>
      <c r="K61" s="52">
        <f t="shared" si="2"/>
        <v>83037</v>
      </c>
    </row>
    <row r="62" spans="1:11" ht="12.75" customHeight="1" x14ac:dyDescent="0.2">
      <c r="A62" s="213" t="s">
        <v>363</v>
      </c>
      <c r="B62" s="213"/>
      <c r="C62" s="213"/>
      <c r="D62" s="213"/>
      <c r="E62" s="213"/>
      <c r="F62" s="213"/>
      <c r="G62" s="12">
        <v>55</v>
      </c>
      <c r="H62" s="52">
        <f>H60-H61</f>
        <v>-16495</v>
      </c>
      <c r="I62" s="52">
        <f t="shared" ref="I62:K62" si="3">I60-I61</f>
        <v>-16495</v>
      </c>
      <c r="J62" s="52">
        <f t="shared" si="3"/>
        <v>-27459</v>
      </c>
      <c r="K62" s="52">
        <f t="shared" si="3"/>
        <v>-27459</v>
      </c>
    </row>
    <row r="63" spans="1:11" ht="12.75" customHeight="1" x14ac:dyDescent="0.2">
      <c r="A63" s="214" t="s">
        <v>364</v>
      </c>
      <c r="B63" s="214"/>
      <c r="C63" s="214"/>
      <c r="D63" s="214"/>
      <c r="E63" s="214"/>
      <c r="F63" s="214"/>
      <c r="G63" s="12">
        <v>56</v>
      </c>
      <c r="H63" s="52">
        <f>+IF((H60-H61)&gt;0,(H60-H61),0)</f>
        <v>0</v>
      </c>
      <c r="I63" s="52">
        <f t="shared" ref="I63:K63" si="4">+IF((I60-I61)&gt;0,(I60-I61),0)</f>
        <v>0</v>
      </c>
      <c r="J63" s="52">
        <f t="shared" si="4"/>
        <v>0</v>
      </c>
      <c r="K63" s="52">
        <f t="shared" si="4"/>
        <v>0</v>
      </c>
    </row>
    <row r="64" spans="1:11" ht="12.75" customHeight="1" x14ac:dyDescent="0.2">
      <c r="A64" s="214" t="s">
        <v>365</v>
      </c>
      <c r="B64" s="214"/>
      <c r="C64" s="214"/>
      <c r="D64" s="214"/>
      <c r="E64" s="214"/>
      <c r="F64" s="214"/>
      <c r="G64" s="12">
        <v>57</v>
      </c>
      <c r="H64" s="52">
        <f>+IF((H60-H61)&lt;0,(H60-H61),0)</f>
        <v>-16495</v>
      </c>
      <c r="I64" s="52">
        <f t="shared" ref="I64:K64" si="5">+IF((I60-I61)&lt;0,(I60-I61),0)</f>
        <v>-16495</v>
      </c>
      <c r="J64" s="52">
        <f t="shared" si="5"/>
        <v>-27459</v>
      </c>
      <c r="K64" s="52">
        <f t="shared" si="5"/>
        <v>-27459</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-16495</v>
      </c>
      <c r="I66" s="52">
        <f t="shared" ref="I66:K66" si="6">I62-I65</f>
        <v>-16495</v>
      </c>
      <c r="J66" s="52">
        <f t="shared" si="6"/>
        <v>-27459</v>
      </c>
      <c r="K66" s="52">
        <f t="shared" si="6"/>
        <v>-27459</v>
      </c>
    </row>
    <row r="67" spans="1:11" ht="12.75" customHeight="1" x14ac:dyDescent="0.2">
      <c r="A67" s="214" t="s">
        <v>367</v>
      </c>
      <c r="B67" s="214"/>
      <c r="C67" s="214"/>
      <c r="D67" s="214"/>
      <c r="E67" s="214"/>
      <c r="F67" s="214"/>
      <c r="G67" s="12">
        <v>60</v>
      </c>
      <c r="H67" s="52">
        <f>+IF((H62-H65)&gt;0,(H62-H65),0)</f>
        <v>0</v>
      </c>
      <c r="I67" s="52">
        <f t="shared" ref="I67:K67" si="7">+IF((I62-I65)&gt;0,(I62-I65),0)</f>
        <v>0</v>
      </c>
      <c r="J67" s="52">
        <f t="shared" si="7"/>
        <v>0</v>
      </c>
      <c r="K67" s="52">
        <f t="shared" si="7"/>
        <v>0</v>
      </c>
    </row>
    <row r="68" spans="1:11" ht="12.75" customHeight="1" x14ac:dyDescent="0.2">
      <c r="A68" s="214" t="s">
        <v>368</v>
      </c>
      <c r="B68" s="214"/>
      <c r="C68" s="214"/>
      <c r="D68" s="214"/>
      <c r="E68" s="214"/>
      <c r="F68" s="214"/>
      <c r="G68" s="12">
        <v>61</v>
      </c>
      <c r="H68" s="52">
        <f>+IF((H62-H65)&lt;0,(H62-H65),0)</f>
        <v>-16495</v>
      </c>
      <c r="I68" s="52">
        <f t="shared" ref="I68:K68" si="8">+IF((I62-I65)&lt;0,(I62-I65),0)</f>
        <v>-16495</v>
      </c>
      <c r="J68" s="52">
        <f t="shared" si="8"/>
        <v>-27459</v>
      </c>
      <c r="K68" s="52">
        <f t="shared" si="8"/>
        <v>-27459</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f t="shared" ref="H74:K74" si="9">+IF((H70-H71)&lt;0,(H70-H71),0)</f>
        <v>0</v>
      </c>
      <c r="I74" s="75">
        <f t="shared" si="9"/>
        <v>0</v>
      </c>
      <c r="J74" s="75">
        <f t="shared" si="9"/>
        <v>0</v>
      </c>
      <c r="K74" s="75">
        <f t="shared" si="9"/>
        <v>0</v>
      </c>
    </row>
    <row r="75" spans="1:11" ht="12.75" customHeight="1" x14ac:dyDescent="0.2">
      <c r="A75" s="214" t="s">
        <v>371</v>
      </c>
      <c r="B75" s="214"/>
      <c r="C75" s="214"/>
      <c r="D75" s="214"/>
      <c r="E75" s="214"/>
      <c r="F75" s="214"/>
      <c r="G75" s="12">
        <v>67</v>
      </c>
      <c r="H75" s="75">
        <f t="shared" ref="H75:K75" si="10">+IF((H71-H72)&lt;0,(H71-H72),0)</f>
        <v>0</v>
      </c>
      <c r="I75" s="75">
        <f t="shared" si="10"/>
        <v>0</v>
      </c>
      <c r="J75" s="75">
        <f t="shared" si="10"/>
        <v>0</v>
      </c>
      <c r="K75" s="75">
        <f t="shared" si="10"/>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f t="shared" ref="H77:K77" si="11">+IF((H73-H74)&lt;0,(H73-H74),0)</f>
        <v>0</v>
      </c>
      <c r="I77" s="75">
        <f t="shared" si="11"/>
        <v>0</v>
      </c>
      <c r="J77" s="75">
        <f t="shared" si="11"/>
        <v>0</v>
      </c>
      <c r="K77" s="75">
        <f t="shared" si="11"/>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f t="shared" ref="H80:K80" si="12">+IF((H76-H77)&lt;0,(H76-H77),0)</f>
        <v>0</v>
      </c>
      <c r="I80" s="75">
        <f t="shared" si="12"/>
        <v>0</v>
      </c>
      <c r="J80" s="75">
        <f t="shared" si="12"/>
        <v>0</v>
      </c>
      <c r="K80" s="75">
        <f t="shared" si="12"/>
        <v>0</v>
      </c>
    </row>
    <row r="81" spans="1:11" ht="12.75" customHeight="1" x14ac:dyDescent="0.2">
      <c r="A81" s="213" t="s">
        <v>376</v>
      </c>
      <c r="B81" s="213"/>
      <c r="C81" s="213"/>
      <c r="D81" s="213"/>
      <c r="E81" s="213"/>
      <c r="F81" s="213"/>
      <c r="G81" s="12">
        <v>72</v>
      </c>
      <c r="H81" s="75">
        <f t="shared" ref="H81:K81" si="13">+IF((H77-H78)&lt;0,(H77-H78),0)</f>
        <v>0</v>
      </c>
      <c r="I81" s="75">
        <f t="shared" si="13"/>
        <v>0</v>
      </c>
      <c r="J81" s="75">
        <f t="shared" si="13"/>
        <v>0</v>
      </c>
      <c r="K81" s="75">
        <f t="shared" si="13"/>
        <v>0</v>
      </c>
    </row>
    <row r="82" spans="1:11" ht="12.75" customHeight="1" x14ac:dyDescent="0.2">
      <c r="A82" s="214" t="s">
        <v>377</v>
      </c>
      <c r="B82" s="214"/>
      <c r="C82" s="214"/>
      <c r="D82" s="214"/>
      <c r="E82" s="214"/>
      <c r="F82" s="214"/>
      <c r="G82" s="12">
        <v>73</v>
      </c>
      <c r="H82" s="75">
        <f t="shared" ref="H82:K82" si="14">+IF((H78-H79)&lt;0,(H78-H79),0)</f>
        <v>0</v>
      </c>
      <c r="I82" s="75">
        <f t="shared" si="14"/>
        <v>0</v>
      </c>
      <c r="J82" s="75">
        <f t="shared" si="14"/>
        <v>0</v>
      </c>
      <c r="K82" s="75">
        <f t="shared" si="14"/>
        <v>0</v>
      </c>
    </row>
    <row r="83" spans="1:11" ht="12.75" customHeight="1" x14ac:dyDescent="0.2">
      <c r="A83" s="214" t="s">
        <v>378</v>
      </c>
      <c r="B83" s="214"/>
      <c r="C83" s="214"/>
      <c r="D83" s="214"/>
      <c r="E83" s="214"/>
      <c r="F83" s="214"/>
      <c r="G83" s="12">
        <v>74</v>
      </c>
      <c r="H83" s="75">
        <f t="shared" ref="H83:K83" si="15">+IF((H79-H80)&lt;0,(H79-H80),0)</f>
        <v>0</v>
      </c>
      <c r="I83" s="75">
        <f t="shared" si="15"/>
        <v>0</v>
      </c>
      <c r="J83" s="75">
        <f t="shared" si="15"/>
        <v>0</v>
      </c>
      <c r="K83" s="75">
        <f t="shared" si="1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-16495</v>
      </c>
      <c r="I89" s="56">
        <v>-16495</v>
      </c>
      <c r="J89" s="56">
        <v>-27459</v>
      </c>
      <c r="K89" s="56">
        <v>-27459</v>
      </c>
    </row>
    <row r="90" spans="1:11" ht="24" customHeight="1" x14ac:dyDescent="0.2">
      <c r="A90" s="184" t="s">
        <v>435</v>
      </c>
      <c r="B90" s="184"/>
      <c r="C90" s="184"/>
      <c r="D90" s="184"/>
      <c r="E90" s="184"/>
      <c r="F90" s="184"/>
      <c r="G90" s="12">
        <v>79</v>
      </c>
      <c r="H90" s="73">
        <f>H91+H98</f>
        <v>0</v>
      </c>
      <c r="I90" s="73">
        <f>I91+I98</f>
        <v>0</v>
      </c>
      <c r="J90" s="73">
        <f t="shared" ref="J90:K90" si="16">J91+J98</f>
        <v>0</v>
      </c>
      <c r="K90" s="73">
        <f t="shared" si="16"/>
        <v>0</v>
      </c>
    </row>
    <row r="91" spans="1:11" ht="24" customHeight="1" x14ac:dyDescent="0.2">
      <c r="A91" s="204" t="s">
        <v>442</v>
      </c>
      <c r="B91" s="204"/>
      <c r="C91" s="204"/>
      <c r="D91" s="204"/>
      <c r="E91" s="204"/>
      <c r="F91" s="204"/>
      <c r="G91" s="12">
        <v>80</v>
      </c>
      <c r="H91" s="73">
        <f>SUM(H92:H96)</f>
        <v>0</v>
      </c>
      <c r="I91" s="73">
        <f>SUM(I92:I96)</f>
        <v>0</v>
      </c>
      <c r="J91" s="73">
        <f t="shared" ref="J91:K91" si="17">SUM(J92:J96)</f>
        <v>0</v>
      </c>
      <c r="K91" s="73">
        <f t="shared" si="17"/>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8">SUM(J99:J106)</f>
        <v>0</v>
      </c>
      <c r="K98" s="73">
        <f t="shared" si="18"/>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9">J91+J98-J107-J97</f>
        <v>0</v>
      </c>
      <c r="K108" s="73">
        <f t="shared" si="19"/>
        <v>0</v>
      </c>
    </row>
    <row r="109" spans="1:11" ht="12.75" customHeight="1" x14ac:dyDescent="0.2">
      <c r="A109" s="184" t="s">
        <v>391</v>
      </c>
      <c r="B109" s="184"/>
      <c r="C109" s="184"/>
      <c r="D109" s="184"/>
      <c r="E109" s="184"/>
      <c r="F109" s="184"/>
      <c r="G109" s="12">
        <v>98</v>
      </c>
      <c r="H109" s="55">
        <f>H89+H108</f>
        <v>-16495</v>
      </c>
      <c r="I109" s="55">
        <f>I89+I108</f>
        <v>-16495</v>
      </c>
      <c r="J109" s="55">
        <f t="shared" ref="J109:K109" si="20">J89+J108</f>
        <v>-27459</v>
      </c>
      <c r="K109" s="55">
        <f t="shared" si="20"/>
        <v>-27459</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7" zoomScale="85" zoomScaleNormal="100" zoomScaleSheetLayoutView="85" workbookViewId="0">
      <selection activeCell="H15" sqref="H1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467</v>
      </c>
      <c r="B2" s="192"/>
      <c r="C2" s="192"/>
      <c r="D2" s="192"/>
      <c r="E2" s="192"/>
      <c r="F2" s="192"/>
      <c r="G2" s="192"/>
      <c r="H2" s="192"/>
      <c r="I2" s="192"/>
    </row>
    <row r="3" spans="1:9" x14ac:dyDescent="0.2">
      <c r="A3" s="242" t="s">
        <v>447</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-16495</v>
      </c>
      <c r="I8" s="68">
        <v>-27459</v>
      </c>
    </row>
    <row r="9" spans="1:9" ht="12.75" customHeight="1" x14ac:dyDescent="0.2">
      <c r="A9" s="237" t="s">
        <v>171</v>
      </c>
      <c r="B9" s="237"/>
      <c r="C9" s="237"/>
      <c r="D9" s="237"/>
      <c r="E9" s="237"/>
      <c r="F9" s="237"/>
      <c r="G9" s="69">
        <v>2</v>
      </c>
      <c r="H9" s="70">
        <f>H10+H11+H12+H13+H14+H15+H16+H17</f>
        <v>-60949</v>
      </c>
      <c r="I9" s="70">
        <f>I10+I11+I12+I13+I14+I15+I16+I17</f>
        <v>-54341</v>
      </c>
    </row>
    <row r="10" spans="1:9" ht="12.75" customHeight="1" x14ac:dyDescent="0.2">
      <c r="A10" s="216" t="s">
        <v>172</v>
      </c>
      <c r="B10" s="216"/>
      <c r="C10" s="216"/>
      <c r="D10" s="216"/>
      <c r="E10" s="216"/>
      <c r="F10" s="216"/>
      <c r="G10" s="67">
        <v>3</v>
      </c>
      <c r="H10" s="68">
        <v>326</v>
      </c>
      <c r="I10" s="68">
        <v>658</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-61277</v>
      </c>
      <c r="I13" s="68">
        <v>-54999</v>
      </c>
    </row>
    <row r="14" spans="1:9" ht="12.75" customHeight="1" x14ac:dyDescent="0.2">
      <c r="A14" s="216" t="s">
        <v>176</v>
      </c>
      <c r="B14" s="216"/>
      <c r="C14" s="216"/>
      <c r="D14" s="216"/>
      <c r="E14" s="216"/>
      <c r="F14" s="216"/>
      <c r="G14" s="67">
        <v>7</v>
      </c>
      <c r="H14" s="68">
        <v>2</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-77444</v>
      </c>
      <c r="I18" s="70">
        <f>I8+I9</f>
        <v>-81800</v>
      </c>
    </row>
    <row r="19" spans="1:9" ht="12.75" customHeight="1" x14ac:dyDescent="0.2">
      <c r="A19" s="237" t="s">
        <v>180</v>
      </c>
      <c r="B19" s="237"/>
      <c r="C19" s="237"/>
      <c r="D19" s="237"/>
      <c r="E19" s="237"/>
      <c r="F19" s="237"/>
      <c r="G19" s="69">
        <v>12</v>
      </c>
      <c r="H19" s="70">
        <f>H20+H21+H22+H23</f>
        <v>-3592</v>
      </c>
      <c r="I19" s="70">
        <f>I20+I21+I22+I23</f>
        <v>-56056</v>
      </c>
    </row>
    <row r="20" spans="1:9" ht="12.75" customHeight="1" x14ac:dyDescent="0.2">
      <c r="A20" s="216" t="s">
        <v>181</v>
      </c>
      <c r="B20" s="216"/>
      <c r="C20" s="216"/>
      <c r="D20" s="216"/>
      <c r="E20" s="216"/>
      <c r="F20" s="216"/>
      <c r="G20" s="67">
        <v>13</v>
      </c>
      <c r="H20" s="68">
        <v>874</v>
      </c>
      <c r="I20" s="68">
        <v>-54239</v>
      </c>
    </row>
    <row r="21" spans="1:9" ht="12.75" customHeight="1" x14ac:dyDescent="0.2">
      <c r="A21" s="216" t="s">
        <v>182</v>
      </c>
      <c r="B21" s="216"/>
      <c r="C21" s="216"/>
      <c r="D21" s="216"/>
      <c r="E21" s="216"/>
      <c r="F21" s="216"/>
      <c r="G21" s="67">
        <v>14</v>
      </c>
      <c r="H21" s="68">
        <v>-4466</v>
      </c>
      <c r="I21" s="68">
        <v>-1817</v>
      </c>
    </row>
    <row r="22" spans="1:9" ht="12.75" customHeight="1" x14ac:dyDescent="0.2">
      <c r="A22" s="216" t="s">
        <v>183</v>
      </c>
      <c r="B22" s="216"/>
      <c r="C22" s="216"/>
      <c r="D22" s="216"/>
      <c r="E22" s="216"/>
      <c r="F22" s="216"/>
      <c r="G22" s="67">
        <v>15</v>
      </c>
      <c r="H22" s="68">
        <v>0</v>
      </c>
      <c r="I22" s="68">
        <v>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-81036</v>
      </c>
      <c r="I24" s="70">
        <f>I18+I19</f>
        <v>-137856</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-81036</v>
      </c>
      <c r="I27" s="70">
        <f>I24+I25+I26</f>
        <v>-137856</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0</v>
      </c>
    </row>
    <row r="36" spans="1:9" ht="22.9" customHeight="1" x14ac:dyDescent="0.2">
      <c r="A36" s="182" t="s">
        <v>197</v>
      </c>
      <c r="B36" s="182"/>
      <c r="C36" s="182"/>
      <c r="D36" s="182"/>
      <c r="E36" s="182"/>
      <c r="F36" s="182"/>
      <c r="G36" s="67">
        <v>28</v>
      </c>
      <c r="H36" s="71">
        <v>-1208</v>
      </c>
      <c r="I36" s="71">
        <v>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-1208</v>
      </c>
      <c r="I41" s="72">
        <f>I36+I37+I38+I39+I40</f>
        <v>0</v>
      </c>
    </row>
    <row r="42" spans="1:9" ht="29.45" customHeight="1" x14ac:dyDescent="0.2">
      <c r="A42" s="234" t="s">
        <v>203</v>
      </c>
      <c r="B42" s="234"/>
      <c r="C42" s="234"/>
      <c r="D42" s="234"/>
      <c r="E42" s="234"/>
      <c r="F42" s="234"/>
      <c r="G42" s="69">
        <v>34</v>
      </c>
      <c r="H42" s="72">
        <f>H35+H41</f>
        <v>-1208</v>
      </c>
      <c r="I42" s="72">
        <f>I35+I41</f>
        <v>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0</v>
      </c>
      <c r="I54" s="72">
        <f>I49+I50+I51+I52+I53</f>
        <v>0</v>
      </c>
    </row>
    <row r="55" spans="1:9" ht="29.45" customHeight="1" x14ac:dyDescent="0.2">
      <c r="A55" s="234" t="s">
        <v>215</v>
      </c>
      <c r="B55" s="234"/>
      <c r="C55" s="234"/>
      <c r="D55" s="234"/>
      <c r="E55" s="234"/>
      <c r="F55" s="234"/>
      <c r="G55" s="69">
        <v>46</v>
      </c>
      <c r="H55" s="72">
        <f>H48+H54</f>
        <v>0</v>
      </c>
      <c r="I55" s="72">
        <f>I48+I54</f>
        <v>0</v>
      </c>
    </row>
    <row r="56" spans="1:9" x14ac:dyDescent="0.2">
      <c r="A56" s="182" t="s">
        <v>216</v>
      </c>
      <c r="B56" s="182"/>
      <c r="C56" s="182"/>
      <c r="D56" s="182"/>
      <c r="E56" s="182"/>
      <c r="F56" s="182"/>
      <c r="G56" s="67">
        <v>47</v>
      </c>
      <c r="H56" s="71">
        <v>1556263</v>
      </c>
      <c r="I56" s="71">
        <v>2131944</v>
      </c>
    </row>
    <row r="57" spans="1:9" ht="26.45" customHeight="1" x14ac:dyDescent="0.2">
      <c r="A57" s="234" t="s">
        <v>217</v>
      </c>
      <c r="B57" s="234"/>
      <c r="C57" s="234"/>
      <c r="D57" s="234"/>
      <c r="E57" s="234"/>
      <c r="F57" s="234"/>
      <c r="G57" s="69">
        <v>48</v>
      </c>
      <c r="H57" s="72">
        <f>H27+H42+H55+H56</f>
        <v>1474019</v>
      </c>
      <c r="I57" s="72">
        <f>I27+I42+I55+I56</f>
        <v>1994088</v>
      </c>
    </row>
    <row r="58" spans="1:9" x14ac:dyDescent="0.2">
      <c r="A58" s="236" t="s">
        <v>218</v>
      </c>
      <c r="B58" s="236"/>
      <c r="C58" s="236"/>
      <c r="D58" s="236"/>
      <c r="E58" s="236"/>
      <c r="F58" s="236"/>
      <c r="G58" s="67">
        <v>49</v>
      </c>
      <c r="H58" s="71">
        <v>0</v>
      </c>
      <c r="I58" s="71">
        <v>0</v>
      </c>
    </row>
    <row r="59" spans="1:9" ht="31.15" customHeight="1" x14ac:dyDescent="0.2">
      <c r="A59" s="234" t="s">
        <v>219</v>
      </c>
      <c r="B59" s="234"/>
      <c r="C59" s="234"/>
      <c r="D59" s="234"/>
      <c r="E59" s="234"/>
      <c r="F59" s="234"/>
      <c r="G59" s="69">
        <v>50</v>
      </c>
      <c r="H59" s="72">
        <f>H57+H58</f>
        <v>1474019</v>
      </c>
      <c r="I59" s="72">
        <f>I57+I58</f>
        <v>1994088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7" sqref="A7:I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467</v>
      </c>
      <c r="B2" s="192"/>
      <c r="C2" s="192"/>
      <c r="D2" s="192"/>
      <c r="E2" s="192"/>
      <c r="F2" s="192"/>
      <c r="G2" s="192"/>
      <c r="H2" s="192"/>
      <c r="I2" s="192"/>
    </row>
    <row r="3" spans="1:9" x14ac:dyDescent="0.2">
      <c r="A3" s="248" t="s">
        <v>447</v>
      </c>
      <c r="B3" s="249"/>
      <c r="C3" s="249"/>
      <c r="D3" s="249"/>
      <c r="E3" s="249"/>
      <c r="F3" s="249"/>
      <c r="G3" s="249"/>
      <c r="H3" s="249"/>
      <c r="I3" s="249"/>
    </row>
    <row r="4" spans="1:9" x14ac:dyDescent="0.2">
      <c r="A4" s="241" t="s">
        <v>466</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I27" sqref="I2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447</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43134919</v>
      </c>
      <c r="I7" s="33">
        <v>0</v>
      </c>
      <c r="J7" s="33">
        <v>0</v>
      </c>
      <c r="K7" s="33">
        <v>0</v>
      </c>
      <c r="L7" s="33">
        <v>0</v>
      </c>
      <c r="M7" s="33">
        <v>0</v>
      </c>
      <c r="N7" s="33">
        <v>0</v>
      </c>
      <c r="O7" s="33">
        <v>0</v>
      </c>
      <c r="P7" s="33">
        <v>0</v>
      </c>
      <c r="Q7" s="33">
        <v>0</v>
      </c>
      <c r="R7" s="33">
        <v>0</v>
      </c>
      <c r="S7" s="33">
        <v>0</v>
      </c>
      <c r="T7" s="33">
        <v>0</v>
      </c>
      <c r="U7" s="33">
        <v>1305380</v>
      </c>
      <c r="V7" s="33">
        <v>0</v>
      </c>
      <c r="W7" s="34">
        <f>H7+I7+J7+K7-L7+M7+N7+O7+P7+Q7+R7+U7+V7+S7+T7</f>
        <v>44440299</v>
      </c>
      <c r="X7" s="33">
        <v>0</v>
      </c>
      <c r="Y7" s="34">
        <f>W7+X7</f>
        <v>44440299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43134919</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1305380</v>
      </c>
      <c r="V10" s="34">
        <f t="shared" si="2"/>
        <v>0</v>
      </c>
      <c r="W10" s="34">
        <f t="shared" si="2"/>
        <v>44440299</v>
      </c>
      <c r="X10" s="34">
        <f t="shared" si="2"/>
        <v>0</v>
      </c>
      <c r="Y10" s="34">
        <f t="shared" si="2"/>
        <v>44440299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1911831</v>
      </c>
      <c r="W11" s="34">
        <f t="shared" ref="W11:W29" si="3">H11+I11+J11+K11-L11+M11+N11+O11+P11+Q11+R11+U11+V11+S11+T11</f>
        <v>1911831</v>
      </c>
      <c r="X11" s="33">
        <v>0</v>
      </c>
      <c r="Y11" s="34">
        <f t="shared" ref="Y11:Y29" si="4">W11+X11</f>
        <v>1911831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-1207778</v>
      </c>
      <c r="V26" s="33">
        <v>0</v>
      </c>
      <c r="W26" s="34">
        <f t="shared" si="3"/>
        <v>-1207778</v>
      </c>
      <c r="X26" s="33">
        <v>0</v>
      </c>
      <c r="Y26" s="34">
        <f t="shared" si="4"/>
        <v>-1207778</v>
      </c>
    </row>
    <row r="27" spans="1:25" ht="12.75" customHeight="1" x14ac:dyDescent="0.2">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423</v>
      </c>
      <c r="B28" s="269"/>
      <c r="C28" s="269"/>
      <c r="D28" s="269"/>
      <c r="E28" s="269"/>
      <c r="F28" s="269"/>
      <c r="G28" s="6">
        <v>22</v>
      </c>
      <c r="H28" s="33">
        <v>0</v>
      </c>
      <c r="I28" s="33">
        <v>0</v>
      </c>
      <c r="J28" s="33">
        <v>65269</v>
      </c>
      <c r="K28" s="33">
        <v>0</v>
      </c>
      <c r="L28" s="33">
        <v>0</v>
      </c>
      <c r="M28" s="33">
        <v>0</v>
      </c>
      <c r="N28" s="33">
        <v>0</v>
      </c>
      <c r="O28" s="33">
        <v>0</v>
      </c>
      <c r="P28" s="33">
        <v>0</v>
      </c>
      <c r="Q28" s="33">
        <v>0</v>
      </c>
      <c r="R28" s="33">
        <v>0</v>
      </c>
      <c r="S28" s="33">
        <v>0</v>
      </c>
      <c r="T28" s="33">
        <v>0</v>
      </c>
      <c r="U28" s="33">
        <v>-65269</v>
      </c>
      <c r="V28" s="33">
        <v>0</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43134919</v>
      </c>
      <c r="I30" s="36">
        <f t="shared" ref="I30:Y30" si="5">SUM(I10:I29)</f>
        <v>0</v>
      </c>
      <c r="J30" s="36">
        <f t="shared" si="5"/>
        <v>65269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32333</v>
      </c>
      <c r="V30" s="36">
        <f t="shared" si="5"/>
        <v>1911831</v>
      </c>
      <c r="W30" s="36">
        <f t="shared" si="5"/>
        <v>45144352</v>
      </c>
      <c r="X30" s="36">
        <f t="shared" si="5"/>
        <v>0</v>
      </c>
      <c r="Y30" s="36">
        <f t="shared" si="5"/>
        <v>45144352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1911831</v>
      </c>
      <c r="W33" s="34">
        <f t="shared" si="8"/>
        <v>1911831</v>
      </c>
      <c r="X33" s="34">
        <f t="shared" si="8"/>
        <v>0</v>
      </c>
      <c r="Y33" s="34">
        <f t="shared" si="8"/>
        <v>1911831</v>
      </c>
    </row>
    <row r="34" spans="1:25" ht="30.75" customHeight="1" x14ac:dyDescent="0.2">
      <c r="A34" s="268" t="s">
        <v>427</v>
      </c>
      <c r="B34" s="268"/>
      <c r="C34" s="268"/>
      <c r="D34" s="268"/>
      <c r="E34" s="268"/>
      <c r="F34" s="268"/>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-1273047</v>
      </c>
      <c r="V34" s="36">
        <f t="shared" si="10"/>
        <v>0</v>
      </c>
      <c r="W34" s="36">
        <f t="shared" si="10"/>
        <v>-1207778</v>
      </c>
      <c r="X34" s="36">
        <f t="shared" si="10"/>
        <v>0</v>
      </c>
      <c r="Y34" s="36">
        <f t="shared" si="10"/>
        <v>-1207778</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43134919</v>
      </c>
      <c r="I36" s="33">
        <v>0</v>
      </c>
      <c r="J36" s="33">
        <v>65269</v>
      </c>
      <c r="K36" s="33">
        <v>0</v>
      </c>
      <c r="L36" s="33">
        <v>0</v>
      </c>
      <c r="M36" s="33">
        <v>0</v>
      </c>
      <c r="N36" s="33">
        <v>0</v>
      </c>
      <c r="O36" s="33">
        <v>0</v>
      </c>
      <c r="P36" s="33">
        <v>0</v>
      </c>
      <c r="Q36" s="33">
        <v>0</v>
      </c>
      <c r="R36" s="33">
        <v>0</v>
      </c>
      <c r="S36" s="33">
        <v>0</v>
      </c>
      <c r="T36" s="33">
        <v>0</v>
      </c>
      <c r="U36" s="33">
        <v>1944164</v>
      </c>
      <c r="V36" s="33">
        <v>0</v>
      </c>
      <c r="W36" s="37">
        <f>H36+I36+J36+K36-L36+M36+N36+O36+P36+Q36+R36+U36+V36+S36+T36</f>
        <v>45144352</v>
      </c>
      <c r="X36" s="33">
        <v>0</v>
      </c>
      <c r="Y36" s="37">
        <f t="shared" ref="Y36:Y38" si="12">W36+X36</f>
        <v>45144352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428</v>
      </c>
      <c r="B39" s="275"/>
      <c r="C39" s="275"/>
      <c r="D39" s="275"/>
      <c r="E39" s="275"/>
      <c r="F39" s="275"/>
      <c r="G39" s="7">
        <v>31</v>
      </c>
      <c r="H39" s="34">
        <f>H36+H37+H38</f>
        <v>43134919</v>
      </c>
      <c r="I39" s="34">
        <f t="shared" ref="I39:Y39" si="14">I36+I37+I38</f>
        <v>0</v>
      </c>
      <c r="J39" s="34">
        <f t="shared" si="14"/>
        <v>65269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1944164</v>
      </c>
      <c r="V39" s="34">
        <f t="shared" si="14"/>
        <v>0</v>
      </c>
      <c r="W39" s="34">
        <f t="shared" si="14"/>
        <v>45144352</v>
      </c>
      <c r="X39" s="34">
        <f t="shared" si="14"/>
        <v>0</v>
      </c>
      <c r="Y39" s="34">
        <f t="shared" si="14"/>
        <v>45144352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-27459</v>
      </c>
      <c r="W40" s="37">
        <f t="shared" ref="W40:W58" si="15">H40+I40+J40+K40-L40+M40+N40+O40+P40+Q40+R40+U40+V40+S40+T40</f>
        <v>-27459</v>
      </c>
      <c r="X40" s="33">
        <v>0</v>
      </c>
      <c r="Y40" s="37">
        <f t="shared" ref="Y40:Y58" si="16">W40+X40</f>
        <v>-27459</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431</v>
      </c>
      <c r="B59" s="270"/>
      <c r="C59" s="270"/>
      <c r="D59" s="270"/>
      <c r="E59" s="270"/>
      <c r="F59" s="270"/>
      <c r="G59" s="8">
        <v>51</v>
      </c>
      <c r="H59" s="36">
        <f>SUM(H39:H58)</f>
        <v>43134919</v>
      </c>
      <c r="I59" s="36">
        <f t="shared" ref="I59:Y59" si="17">SUM(I39:I58)</f>
        <v>0</v>
      </c>
      <c r="J59" s="36">
        <f t="shared" si="17"/>
        <v>65269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1944164</v>
      </c>
      <c r="V59" s="36">
        <f t="shared" si="17"/>
        <v>-27459</v>
      </c>
      <c r="W59" s="36">
        <f t="shared" si="17"/>
        <v>45116893</v>
      </c>
      <c r="X59" s="36">
        <f t="shared" si="17"/>
        <v>0</v>
      </c>
      <c r="Y59" s="36">
        <f t="shared" si="17"/>
        <v>45116893</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-27459</v>
      </c>
      <c r="W62" s="37">
        <f t="shared" si="20"/>
        <v>-27459</v>
      </c>
      <c r="X62" s="37">
        <f t="shared" si="20"/>
        <v>0</v>
      </c>
      <c r="Y62" s="37">
        <f t="shared" si="20"/>
        <v>-27459</v>
      </c>
    </row>
    <row r="63" spans="1:25" ht="29.25" customHeight="1" x14ac:dyDescent="0.2">
      <c r="A63" s="268" t="s">
        <v>434</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zoomScale="130" zoomScaleNormal="130" workbookViewId="0">
      <selection sqref="A1:I40"/>
    </sheetView>
  </sheetViews>
  <sheetFormatPr defaultRowHeight="12.75" x14ac:dyDescent="0.2"/>
  <cols>
    <col min="9" max="9" width="95" customWidth="1"/>
  </cols>
  <sheetData>
    <row r="1" spans="1:9" x14ac:dyDescent="0.2">
      <c r="A1" s="294" t="s">
        <v>446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27FFD4870C7445906ECC084295F93C" ma:contentTypeVersion="15" ma:contentTypeDescription="Create a new document." ma:contentTypeScope="" ma:versionID="a7eefb34c88c91972f9930bc79a00ece">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9c1710f3f1d7b5e6c92229ff25a9ca2e"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customXml/itemProps3.xml><?xml version="1.0" encoding="utf-8"?>
<ds:datastoreItem xmlns:ds="http://schemas.openxmlformats.org/officeDocument/2006/customXml" ds:itemID="{CFCB6071-27C3-453A-966D-F4F2870A6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36bb-fd8a-4527-a23c-69ed022e4082"/>
    <ds:schemaRef ds:uri="86312f88-f8fc-49fa-a303-1121839e9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Dalibor FELL</cp:lastModifiedBy>
  <cp:lastPrinted>2018-04-25T06:49:36Z</cp:lastPrinted>
  <dcterms:created xsi:type="dcterms:W3CDTF">2008-10-17T11:51:54Z</dcterms:created>
  <dcterms:modified xsi:type="dcterms:W3CDTF">2023-04-27T12:12:24Z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