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ankica_polancec2_podravka_hr/Documents/PODRAVKA dok/TFI HANFA/2021/03.2021/TFI 03.2020 hrvatski/"/>
    </mc:Choice>
  </mc:AlternateContent>
  <xr:revisionPtr revIDLastSave="59" documentId="13_ncr:1_{C81EBD7B-47E9-4F66-88E0-5DF8174D877F}" xr6:coauthVersionLast="45" xr6:coauthVersionMax="45" xr10:uidLastSave="{231EB400-00CA-4AB2-B428-1F954B54B88E}"/>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J14" i="26" s="1"/>
  <c r="J61" i="26" s="1"/>
  <c r="I20" i="26"/>
  <c r="H20" i="26"/>
  <c r="K16" i="26"/>
  <c r="J16" i="26"/>
  <c r="I16" i="26"/>
  <c r="H16" i="26"/>
  <c r="I14" i="26"/>
  <c r="K8" i="26"/>
  <c r="K60" i="26" s="1"/>
  <c r="J8" i="26"/>
  <c r="I8" i="26"/>
  <c r="H8" i="26"/>
  <c r="H21" i="21" l="1"/>
  <c r="I61" i="26"/>
  <c r="J60" i="26"/>
  <c r="J63" i="26" s="1"/>
  <c r="K14" i="26"/>
  <c r="K61" i="26" s="1"/>
  <c r="I60" i="26"/>
  <c r="H60" i="26"/>
  <c r="H14" i="26"/>
  <c r="H61" i="26" s="1"/>
  <c r="I21" i="21"/>
  <c r="H36" i="21"/>
  <c r="I36" i="21"/>
  <c r="H49" i="21"/>
  <c r="I49" i="21"/>
  <c r="K64" i="26"/>
  <c r="K63" i="26"/>
  <c r="K62" i="26"/>
  <c r="I64" i="26" l="1"/>
  <c r="J62" i="26"/>
  <c r="J66" i="26" s="1"/>
  <c r="J64" i="26"/>
  <c r="I62" i="26"/>
  <c r="I63" i="26"/>
  <c r="H62" i="26"/>
  <c r="H67" i="26" s="1"/>
  <c r="H63" i="26"/>
  <c r="H64" i="26"/>
  <c r="I51" i="21"/>
  <c r="I53" i="21" s="1"/>
  <c r="H51" i="21"/>
  <c r="H53" i="21" s="1"/>
  <c r="K68" i="26"/>
  <c r="K67" i="26"/>
  <c r="K66" i="26"/>
  <c r="I68" i="26"/>
  <c r="I67" i="26"/>
  <c r="I66" i="26"/>
  <c r="H68" i="26" l="1"/>
  <c r="J68"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<sst xmlns="http://schemas.openxmlformats.org/spreadsheetml/2006/main" count="536" uniqueCount="467">
  <si>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</si>
  <si>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</si>
  <si>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</si>
  <si>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</si>
  <si>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</si>
  <si>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</si>
  <si>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</si>
  <si>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</si>
  <si>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</si>
  <si>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</si>
  <si>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</si>
  <si>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</si>
  <si>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</si>
  <si>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</si>
  <si>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</si>
  <si>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</si>
  <si>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</si>
  <si>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</si>
  <si>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</si>
  <si>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</si>
  <si>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</si>
  <si>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</si>
  <si>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</si>
  <si>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</si>
  <si>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</si>
  <si>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</si>
  <si>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</si>
  <si>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</si>
  <si>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</si>
  <si>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</si>
  <si>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</si>
  <si>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</si>
  <si>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</si>
  <si>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</si>
  <si>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</si>
  <si>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</si>
  <si>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</si>
  <si>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</si>
  <si>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</si>
  <si>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</si>
  <si>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</si>
  <si>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</si>
  <si>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</si>
  <si>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</si>
  <si>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</si>
  <si>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</si>
  <si>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</si>
  <si>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</si>
  <si>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</si>
  <si>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</si>
  <si>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</si>
  <si>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</si>
  <si>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</si>
  <si>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</si>
  <si>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</si>
  <si>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</si>
  <si>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</si>
  <si>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</si>
  <si>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</si>
  <si>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</si>
  <si>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</si>
  <si>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</si>
  <si>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</si>
  <si>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</si>
  <si>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</si>
  <si>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</si>
  <si>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</si>
  <si>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</si>
  <si>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</si>
  <si>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</si>
  <si>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</si>
  <si>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</si>
  <si>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</si>
  <si>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</si>
  <si>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</si>
  <si>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</si>
  <si>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</si>
  <si>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</si>
  <si>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</si>
  <si>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</si>
  <si>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</si>
  <si>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</si>
  <si>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</si>
  <si>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</si>
  <si>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</si>
  <si>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</si>
  <si>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</si>
  <si>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</si>
  <si>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</si>
  <si>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</si>
  <si>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</si>
  <si>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</si>
  <si>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</si>
  <si>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</si>
  <si>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</si>
  <si>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</si>
  <si>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</si>
  <si>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</si>
  <si>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</si>
  <si>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</si>
  <si>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</si>
  <si>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</si>
  <si>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</si>
  <si>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</si>
  <si>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</si>
  <si>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</si>
  <si>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</si>
  <si>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</si>
  <si>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</si>
  <si>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</si>
  <si>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</si>
  <si>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</si>
  <si>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</si>
  <si>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</si>
  <si>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</si>
  <si>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</si>
  <si>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</si>
  <si>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</si>
  <si>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</si>
  <si>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</si>
  <si>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</si>
  <si>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</si>
  <si>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</si>
  <si>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</si>
  <si>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</si>
  <si>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</si>
  <si>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</si>
  <si>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</si>
  <si>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</si>
  <si>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</si>
  <si>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</si>
  <si>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</si>
  <si>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</si>
  <si>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</si>
  <si>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</si>
  <si>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</si>
  <si>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</si>
  <si>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</si>
  <si>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</si>
  <si>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</si>
  <si>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</si>
  <si>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</si>
  <si>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</si>
  <si>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</si>
  <si>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</si>
  <si>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</si>
  <si>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</si>
  <si>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</si>
  <si>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</si>
  <si>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</si>
  <si>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</si>
  <si>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</si>
  <si>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</si>
  <si>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</si>
  <si>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</si>
  <si>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</si>
  <si>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</si>
  <si>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</si>
  <si>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</si>
  <si>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</si>
  <si>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</si>
  <si>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</si>
  <si>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</si>
  <si>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</si>
  <si>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</si>
  <si>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</si>
  <si>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</si>
  <si>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</si>
  <si>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</si>
  <si>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</si>
  <si>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</si>
  <si>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</si>
  <si>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</si>
  <si>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</si>
  <si>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</si>
  <si>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</si>
  <si>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</si>
  <si>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</si>
  <si>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</si>
  <si>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</si>
  <si>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</si>
  <si>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</si>
  <si>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</si>
  <si>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</si>
  <si>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</si>
  <si>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</si>
  <si>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</si>
  <si>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</si>
  <si>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</si>
  <si>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</si>
  <si>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</si>
  <si>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</si>
  <si>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</si>
  <si>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</si>
  <si>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</si>
  <si>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</si>
  <si>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</si>
  <si>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</si>
  <si>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</si>
  <si>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</si>
  <si>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</si>
  <si>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</si>
  <si>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</si>
  <si>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</si>
  <si>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</si>
  <si>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</si>
  <si>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</si>
  <si>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</si>
  <si>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</si>
  <si>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</si>
  <si>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</si>
  <si>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</si>
  <si>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</si>
  <si>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</si>
  <si>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</si>
  <si>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</si>
  <si>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</si>
  <si>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</si>
  <si>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</si>
  <si>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</si>
  <si>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</si>
  <si>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</si>
  <si>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</si>
  <si>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</si>
  <si>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</si>
  <si>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</si>
  <si>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</si>
  <si>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</si>
  <si>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</si>
  <si>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</si>
  <si>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</si>
  <si>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</si>
  <si>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</si>
  <si>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</si>
  <si>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</si>
  <si>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</si>
  <si>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</si>
  <si>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</si>
  <si>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</si>
  <si>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</si>
  <si>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</si>
  <si>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</si>
  <si>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</si>
  <si>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</si>
  <si>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</si>
  <si>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</si>
  <si>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</si>
  <si>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</si>
  <si>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</si>
  <si>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</si>
  <si>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</si>
  <si>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</si>
  <si>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</si>
  <si>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</si>
  <si>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</si>
  <si>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</si>
  <si>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</si>
  <si>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</si>
  <si>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</si>
  <si>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</si>
  <si>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</si>
  <si>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</si>
  <si>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</si>
  <si>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</si>
  <si>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</si>
  <si>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</si>
  <si>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</si>
  <si>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</si>
  <si>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</si>
  <si>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</si>
  <si>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</si>
  <si>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</si>
  <si>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</si>
  <si>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</si>
  <si>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</si>
  <si>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</si>
  <si>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</si>
  <si>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</si>
  <si>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</si>
  <si>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</si>
  <si>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</si>
  <si>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</si>
  <si>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</si>
  <si>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</si>
  <si>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</si>
  <si>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</si>
  <si>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</si>
  <si>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</si>
  <si>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</si>
  <si>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</si>
  <si>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</si>
  <si>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</si>
  <si>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</si>
  <si>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</si>
  <si>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</si>
  <si>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</si>
  <si>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</si>
  <si>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</si>
  <si>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</si>
  <si>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</si>
  <si>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</si>
  <si>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</si>
  <si>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</si>
  <si>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</si>
  <si>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</si>
  <si>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</si>
  <si>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</si>
  <si>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</si>
  <si>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</si>
  <si>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</si>
  <si>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</si>
  <si>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</si>
  <si>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</si>
  <si>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</si>
  <si>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</si>
  <si>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</si>
  <si>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</si>
  <si>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</si>
  <si>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</si>
  <si>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</si>
  <si>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</si>
  <si>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</si>
  <si>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</si>
  <si>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</si>
  <si>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</si>
  <si>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</si>
  <si>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</si>
  <si>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</si>
  <si>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</si>
  <si>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</si>
  <si>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</si>
  <si>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</si>
  <si>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</si>
  <si>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</si>
  <si>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</si>
  <si>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</si>
  <si>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</si>
  <si>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</si>
  <si>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</si>
  <si>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</si>
  <si>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</si>
  <si>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</si>
  <si>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</si>
  <si>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</si>
  <si>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</si>
  <si>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</si>
  <si>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</si>
  <si>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</si>
  <si>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</si>
  <si>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</si>
  <si>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</si>
  <si>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</si>
  <si>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</si>
  <si>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</si>
  <si>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</si>
  <si>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</si>
  <si>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</si>
  <si>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</si>
  <si>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</si>
  <si>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</si>
  <si>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</si>
  <si>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</si>
  <si>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</si>
  <si>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</si>
  <si>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</si>
  <si>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</si>
  <si>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</si>
  <si>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</si>
  <si>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</si>
  <si>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</si>
  <si>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</si>
  <si>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</si>
  <si>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</si>
  <si>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</si>
  <si>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</si>
  <si>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</si>
  <si>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</si>
  <si>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</si>
  <si>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</si>
  <si>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</si>
  <si>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</si>
  <si>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</si>
  <si>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</si>
  <si>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</si>
  <si>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</si>
  <si>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</si>
  <si>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</si>
  <si>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</si>
  <si>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</si>
  <si>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</si>
  <si>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</si>
  <si>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</si>
  <si>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</si>
  <si>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</si>
  <si>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</si>
  <si>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</si>
  <si>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</si>
  <si>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</si>
  <si>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</si>
  <si>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</si>
  <si>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</si>
  <si>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</si>
  <si>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</si>
  <si>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</si>
  <si>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</si>
  <si>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</si>
  <si>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</si>
  <si>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</si>
  <si>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</si>
  <si>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</si>
  <si>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</si>
  <si>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</si>
  <si>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</si>
  <si>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</si>
  <si>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</si>
  <si>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</si>
  <si>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</si>
  <si>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</si>
  <si>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</si>
  <si>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</si>
  <si>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</si>
  <si>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</si>
  <si>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</si>
  <si>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</si>
  <si>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</si>
  <si>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</si>
  <si>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</si>
  <si>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</si>
  <si>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</si>
  <si>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</si>
  <si>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</si>
  <si>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</si>
  <si>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</si>
  <si>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</si>
  <si>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</si>
  <si>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</si>
  <si>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</si>
  <si>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</si>
  <si>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</si>
  <si>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</si>
  <si>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</si>
  <si>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</si>
  <si>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</si>
  <si>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</si>
  <si>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</si>
  <si>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</si>
  <si>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</si>
  <si>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03454088</t>
  </si>
  <si>
    <t>HR</t>
  </si>
  <si>
    <t>010006549</t>
  </si>
  <si>
    <t>18928523252</t>
  </si>
  <si>
    <t>1627</t>
  </si>
  <si>
    <t>PODRAVKA prehrambena industrija d.d., KOPRIVNICA</t>
  </si>
  <si>
    <t>KOPRIVNICA</t>
  </si>
  <si>
    <t>ANTE STARČEVIĆA 32</t>
  </si>
  <si>
    <t>podravka@podravka.hr</t>
  </si>
  <si>
    <t>www.podravka.com</t>
  </si>
  <si>
    <t>Artner Kukec Julijana</t>
  </si>
  <si>
    <t>048 653 055</t>
  </si>
  <si>
    <t>Julijana.ArtnerKukec@podravka.hr</t>
  </si>
  <si>
    <t>Ernst &amp; Young d.o.o.</t>
  </si>
  <si>
    <t>Berislav Horvat</t>
  </si>
  <si>
    <t>549300TMC6BYESPQ7W85</t>
  </si>
  <si>
    <t>Obveznik: PODRAVKA prehrambena industrija d.d., KOPRIVNICA</t>
  </si>
  <si>
    <t>stanje na dan 31.3.2021.</t>
  </si>
  <si>
    <t>u razdoblju 1.1.2021. do 31.3.2021.</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</si>
  <si>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01.01.2021. - 31.03.2021.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za razdoblje 01.01.2021. -31.03.2021.), koji su istovremeno s ovim dokumentom objavljeni na internetskim stranicama burze, HANFE i Izdavatelja. 
b) Bilješke uz financijske izvještaje priložene su u revidiranim godišnjim financijskim izvještajima Društva. Revidirani godišnji financijski izvještaji dostupni su na internetskoj stranici www.podravka.hr. 
c) Iste računovodstvene politike i metode se primjenjuju prilikom sastavljanja financijskih izvještaja za tromjesečno izvještajno razdoblje kao i u posljednjim godišnjim financijskim izvještajima.
d) Društvo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Potraživanja za kamate na dane kredite unutar grupe iskazana su u okviru pozicije potraživanja od poduzetnika unutar grupe i iznose 3.408 tisuća kuna  (2020.:  2.885 tisuća kuna). 
Obveze za kamate po kreditima Društvo iskazuje u okviru pozicije ostale kratkoročne obveze i na dan 31.03.2021. godine iznose 416 tisuća kuna (2020.: 520 tisuća kuna).
Kratkoročni dio rezerviranja iskazan je unutar pozicije odgođeno plaćanje troškova i prihod budućeg razdoblja i na dan 31.03.2021. godine iznosi 18.939 tisuća kuna (2020.: 17.780 tisuća kuna). 
Društvo je u periodu od 01. - 03.2021. godine ostvarilo prihode od prodaje proizvoda i usluga od povezanih strana u iznosu od 226.138 tisuća kuna (01. - 03.2020.: 238.558 tisuća kuna).
Troškovi zaposlenika u razdoblju 01. - 03.2021. iznose 99.053 tisuće kuna (01. - 03.2020.: 95.597 tisuća kuna) od čega neto plaće iznose 56.393 tisuće kuna (01. - 03.2020.: 55.657 tisuća kuna),  porezi i doprinosi iz plaća iznose 18.585 tisuća kuna (01. - 03.2020.: 19.370 tisuća kuna), doprinosi na plaće iznose 11.401 tisuću kuna (01. - 03.2020.: 11.671 tisuću kuna), dok ostali troškovi zaposlenika iznose 12.674 tisuće kuna (01. - 03.2020.: 8.899 tisuća kuna).
Tromjesečni financijski izvještaji su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2021. godine računovodstvene politike nisu se mijenjale.
3. Društvo ima potencijalne obveze po danim garancijama i jamstvima koje nisu priznate u izvještaju o financijskom položaju. Na dan 31.03.2021. godine dane garancije i jamstva iznose 341.105 tisuća kuna (2020.: 338.544 tisuće kuna). Prema procijeni Uprave Društva na dan 31.03.2021. godine ne postoji značajna vjerojatnost nastanka navedenih obveza za Društvo.
4. Društvo je u razdoblju 01. - 03.2021. godine imalo pozitivan utjecaj kretanja tečajnih razlika po kupcima i dobavljačima  u iznosu od 1.954 tisuće kuna iskazanih u okviru pozicije ostali poslovni prihodi izvan grupe (01.- 03.2020.: negativan utjecaj u iznosu od 6.569 tisuća kuna unutar pozicije ostali poslovni rashodi). 
5. Dugovanja Društva koja dospijevaju nakon više od 5 godina odnose se na obveze po najmu u iznosu od 15.667 tisuća kuna (2020.: 15.832 tisuće kuna).
Građevinski objekti, zemljište i oprema Društva neto knjigovodstvene vrijednosti 334.171 tisuću kuna  založeni su kao garancija za kreditne obveze (2020.: 340.057 tisuća kuna).
6. Prosječan broj zaposlenih u Društvu tijekom razdoblja 01. - 03.2021. godine je 3.175 zaposlenika (01. - 03.2020.: 3.190 zaposlenika).
7. Nije bilo kapitalizacije plaća u 2021. godini.
8. Stanje odgođene porezne imovine na 31.03.2021. iznosi 48.692 tisuće kuna (2020.: 48.389 tisuća kuna). Tijekom 2021. godine odgođena porezna imovina povećana je za 303 tisuće kuna (tijekom 2020. godine: povećanje za 4.000 tisuće kuna) što se najvećim dijelom odnosi na priznavanje odgođene porezne imovine na kratkoročna i dugoročna rezerviranja u iznosu 559 tisuća kuna te smanjenje odgođene porezne imovine za isplate s temelja dionica u iznosu od 116 tisuća kuna. 
Za detalje vidjeti bilješku 15 uz revidirane godišnje financijske izvještaje.
9. Društvo nema sudjelujućih interesa.
10. Društvo ima upisani temeljni kapital koji se sastoji od 7.120.003 dionice nominalne vrijednosti 220,00 kuna. Tijekom 2021. godine nije bilo promjene u upisanom temeljnom kapitalu.
11. Društvo dodjeljuje opcije na kupnju dionica Podravke d.d. rukovodstvu. Cijena iskorištenja odobrene opcije jednaka je prosječnoj ponderiranoj cijeni dionice Podravke d.d. ostvarenoj na Zagrebačkoj burzi u godini u kojoj je opcija dodijeljena. Na dan 31.03.2021. godine broj dodijeljenih opcija je 161.500 (2020.: 172.500).
12. Društvo nema udjela u društvima s neograničenom odgovornosti.
13., 14. i 15. Izdavatelj je matično društvo najveće Grupe. Podravka prehrambena industrija d.d., Ante Starčevića 32, Koprivnica sastavlja tromjesečne konsolidirane financijske izvještaje najveće Grupe, a dostupni su na internetskim stranicama Izdavatelja.
16. Društvo nema materijalnih aranžmana sa društvima koja nisu uključena u financijske izvještaje na dan 31.03.2021. godine.
17. Nema značajnih događaja koji su nastupili nakon datuma bilance i nisu odraženi u računu dobiti i gubitka ili bilanci.
Detaljnije informacije o financijskim izvještajima i utjecaju COVID-19 na poslovanje Društva dostupne su u PDF dokumentu "Rezultati poslovanja Podravke d.d. za razdoblje 01. - 03.2021. godine - nerevidirano" koji je istovremeno s ovim dokumentom objavljen na internetskim stranicama HANFE,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</si>
</sst>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8" sqref="M8"/>
    </sheetView>
  </sheetViews>
  <sheetFormatPr defaultColWidth="9.140625" defaultRowHeight="15" x14ac:dyDescent="0.25"/>
  <cols>
    <col min="1" max="1" width="9.140625" style="49"/>
    <col min="2" max="2" width="12.85546875" style="49" customWidth="1"/>
    <col min="3"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44286</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447</v>
      </c>
      <c r="D11" s="146"/>
      <c r="E11" s="67"/>
      <c r="F11" s="154" t="s">
        <v>332</v>
      </c>
      <c r="G11" s="144"/>
      <c r="H11" s="155" t="s">
        <v>448</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449</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450</v>
      </c>
      <c r="D15" s="146"/>
      <c r="E15" s="163"/>
      <c r="F15" s="164"/>
      <c r="G15" s="73" t="s">
        <v>333</v>
      </c>
      <c r="H15" s="155" t="s">
        <v>462</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451</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452</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48000</v>
      </c>
      <c r="D21" s="156"/>
      <c r="E21" s="149"/>
      <c r="F21" s="149"/>
      <c r="G21" s="160" t="s">
        <v>453</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454</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455</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456</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3213</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336</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457</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458</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459</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t="s">
        <v>460</v>
      </c>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t="s">
        <v>461</v>
      </c>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zY7xrY0d/8qhoDSNsTTj6htpCf3gFgBrZhQPJSn15FCOSZq0wmZXVn8+GLW3izjk2F4aSkFX/E00NMniga+QVg==" saltValue="iU6nnkbcRK5xQKNvg91ry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M128" sqref="M12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464</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463</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2109444156</v>
      </c>
      <c r="I9" s="23">
        <f>I10+I17+I27+I38+I43</f>
        <v>2102788860</v>
      </c>
    </row>
    <row r="10" spans="1:9" ht="12.75" customHeight="1" x14ac:dyDescent="0.2">
      <c r="A10" s="190" t="s">
        <v>5</v>
      </c>
      <c r="B10" s="190"/>
      <c r="C10" s="190"/>
      <c r="D10" s="190"/>
      <c r="E10" s="190"/>
      <c r="F10" s="190"/>
      <c r="G10" s="15">
        <v>3</v>
      </c>
      <c r="H10" s="23">
        <f>H11+H12+H13+H14+H15+H16</f>
        <v>84120842</v>
      </c>
      <c r="I10" s="23">
        <f>I11+I12+I13+I14+I15+I16</f>
        <v>82165224</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77035710</v>
      </c>
      <c r="I12" s="22">
        <v>73703329</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7085132</v>
      </c>
      <c r="I15" s="22">
        <v>8461895</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954993358</v>
      </c>
      <c r="I17" s="23">
        <f>I18+I19+I20+I21+I22+I23+I24+I25+I26</f>
        <v>950514788</v>
      </c>
    </row>
    <row r="18" spans="1:9" ht="12.75" customHeight="1" x14ac:dyDescent="0.2">
      <c r="A18" s="189" t="s">
        <v>13</v>
      </c>
      <c r="B18" s="189"/>
      <c r="C18" s="189"/>
      <c r="D18" s="189"/>
      <c r="E18" s="189"/>
      <c r="F18" s="189"/>
      <c r="G18" s="14">
        <v>11</v>
      </c>
      <c r="H18" s="22">
        <v>56772221</v>
      </c>
      <c r="I18" s="22">
        <v>56723670</v>
      </c>
    </row>
    <row r="19" spans="1:9" ht="12.75" customHeight="1" x14ac:dyDescent="0.2">
      <c r="A19" s="189" t="s">
        <v>14</v>
      </c>
      <c r="B19" s="189"/>
      <c r="C19" s="189"/>
      <c r="D19" s="189"/>
      <c r="E19" s="189"/>
      <c r="F19" s="189"/>
      <c r="G19" s="14">
        <v>12</v>
      </c>
      <c r="H19" s="22">
        <v>406562637</v>
      </c>
      <c r="I19" s="22">
        <v>398384887</v>
      </c>
    </row>
    <row r="20" spans="1:9" ht="12.75" customHeight="1" x14ac:dyDescent="0.2">
      <c r="A20" s="189" t="s">
        <v>15</v>
      </c>
      <c r="B20" s="189"/>
      <c r="C20" s="189"/>
      <c r="D20" s="189"/>
      <c r="E20" s="189"/>
      <c r="F20" s="189"/>
      <c r="G20" s="14">
        <v>13</v>
      </c>
      <c r="H20" s="22">
        <v>269826853</v>
      </c>
      <c r="I20" s="22">
        <v>280665836</v>
      </c>
    </row>
    <row r="21" spans="1:9" ht="12.75" customHeight="1" x14ac:dyDescent="0.2">
      <c r="A21" s="189" t="s">
        <v>16</v>
      </c>
      <c r="B21" s="189"/>
      <c r="C21" s="189"/>
      <c r="D21" s="189"/>
      <c r="E21" s="189"/>
      <c r="F21" s="189"/>
      <c r="G21" s="14">
        <v>14</v>
      </c>
      <c r="H21" s="22">
        <v>48691871</v>
      </c>
      <c r="I21" s="22">
        <v>51324128</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913125</v>
      </c>
      <c r="I23" s="22">
        <v>3035250</v>
      </c>
    </row>
    <row r="24" spans="1:9" ht="12.75" customHeight="1" x14ac:dyDescent="0.2">
      <c r="A24" s="189" t="s">
        <v>19</v>
      </c>
      <c r="B24" s="189"/>
      <c r="C24" s="189"/>
      <c r="D24" s="189"/>
      <c r="E24" s="189"/>
      <c r="F24" s="189"/>
      <c r="G24" s="14">
        <v>17</v>
      </c>
      <c r="H24" s="22">
        <v>63171995</v>
      </c>
      <c r="I24" s="22">
        <v>51696523</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109054656</v>
      </c>
      <c r="I26" s="22">
        <v>108684494</v>
      </c>
    </row>
    <row r="27" spans="1:9" ht="12.75" customHeight="1" x14ac:dyDescent="0.2">
      <c r="A27" s="190" t="s">
        <v>22</v>
      </c>
      <c r="B27" s="190"/>
      <c r="C27" s="190"/>
      <c r="D27" s="190"/>
      <c r="E27" s="190"/>
      <c r="F27" s="190"/>
      <c r="G27" s="15">
        <v>20</v>
      </c>
      <c r="H27" s="23">
        <f>SUM(H28:H37)</f>
        <v>1021940507</v>
      </c>
      <c r="I27" s="23">
        <f>SUM(I28:I37)</f>
        <v>1021416396</v>
      </c>
    </row>
    <row r="28" spans="1:9" ht="12.75" customHeight="1" x14ac:dyDescent="0.2">
      <c r="A28" s="189" t="s">
        <v>23</v>
      </c>
      <c r="B28" s="189"/>
      <c r="C28" s="189"/>
      <c r="D28" s="189"/>
      <c r="E28" s="189"/>
      <c r="F28" s="189"/>
      <c r="G28" s="14">
        <v>21</v>
      </c>
      <c r="H28" s="22">
        <v>984249504</v>
      </c>
      <c r="I28" s="22">
        <v>984323380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518838</v>
      </c>
      <c r="I30" s="22">
        <v>120101</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559377</v>
      </c>
      <c r="I34" s="22">
        <v>561276</v>
      </c>
    </row>
    <row r="35" spans="1:9" ht="12.75" customHeight="1" x14ac:dyDescent="0.2">
      <c r="A35" s="189" t="s">
        <v>30</v>
      </c>
      <c r="B35" s="189"/>
      <c r="C35" s="189"/>
      <c r="D35" s="189"/>
      <c r="E35" s="189"/>
      <c r="F35" s="189"/>
      <c r="G35" s="14">
        <v>28</v>
      </c>
      <c r="H35" s="22">
        <v>215245</v>
      </c>
      <c r="I35" s="22">
        <v>14096</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36397543</v>
      </c>
      <c r="I37" s="22">
        <v>36397543</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48389449</v>
      </c>
      <c r="I43" s="22">
        <v>48692452</v>
      </c>
    </row>
    <row r="44" spans="1:9" ht="12.75" customHeight="1" x14ac:dyDescent="0.2">
      <c r="A44" s="191" t="s">
        <v>304</v>
      </c>
      <c r="B44" s="191"/>
      <c r="C44" s="191"/>
      <c r="D44" s="191"/>
      <c r="E44" s="191"/>
      <c r="F44" s="191"/>
      <c r="G44" s="15">
        <v>37</v>
      </c>
      <c r="H44" s="23">
        <f>H45+H53+H60+H70</f>
        <v>945677885</v>
      </c>
      <c r="I44" s="23">
        <f>I45+I53+I60+I70</f>
        <v>1009503191</v>
      </c>
    </row>
    <row r="45" spans="1:9" ht="12.75" customHeight="1" x14ac:dyDescent="0.2">
      <c r="A45" s="190" t="s">
        <v>39</v>
      </c>
      <c r="B45" s="190"/>
      <c r="C45" s="190"/>
      <c r="D45" s="190"/>
      <c r="E45" s="190"/>
      <c r="F45" s="190"/>
      <c r="G45" s="15">
        <v>38</v>
      </c>
      <c r="H45" s="23">
        <f>SUM(H46:H52)</f>
        <v>458380255</v>
      </c>
      <c r="I45" s="23">
        <f>SUM(I46:I52)</f>
        <v>456963449</v>
      </c>
    </row>
    <row r="46" spans="1:9" ht="12.75" customHeight="1" x14ac:dyDescent="0.2">
      <c r="A46" s="189" t="s">
        <v>40</v>
      </c>
      <c r="B46" s="189"/>
      <c r="C46" s="189"/>
      <c r="D46" s="189"/>
      <c r="E46" s="189"/>
      <c r="F46" s="189"/>
      <c r="G46" s="14">
        <v>39</v>
      </c>
      <c r="H46" s="22">
        <v>139540454</v>
      </c>
      <c r="I46" s="22">
        <v>153039148</v>
      </c>
    </row>
    <row r="47" spans="1:9" ht="12.75" customHeight="1" x14ac:dyDescent="0.2">
      <c r="A47" s="189" t="s">
        <v>41</v>
      </c>
      <c r="B47" s="189"/>
      <c r="C47" s="189"/>
      <c r="D47" s="189"/>
      <c r="E47" s="189"/>
      <c r="F47" s="189"/>
      <c r="G47" s="14">
        <v>40</v>
      </c>
      <c r="H47" s="22">
        <v>25827126</v>
      </c>
      <c r="I47" s="22">
        <v>25257398</v>
      </c>
    </row>
    <row r="48" spans="1:9" ht="12.75" customHeight="1" x14ac:dyDescent="0.2">
      <c r="A48" s="189" t="s">
        <v>42</v>
      </c>
      <c r="B48" s="189"/>
      <c r="C48" s="189"/>
      <c r="D48" s="189"/>
      <c r="E48" s="189"/>
      <c r="F48" s="189"/>
      <c r="G48" s="14">
        <v>41</v>
      </c>
      <c r="H48" s="22">
        <v>191051926</v>
      </c>
      <c r="I48" s="22">
        <v>184523688</v>
      </c>
    </row>
    <row r="49" spans="1:9" ht="12.75" customHeight="1" x14ac:dyDescent="0.2">
      <c r="A49" s="189" t="s">
        <v>43</v>
      </c>
      <c r="B49" s="189"/>
      <c r="C49" s="189"/>
      <c r="D49" s="189"/>
      <c r="E49" s="189"/>
      <c r="F49" s="189"/>
      <c r="G49" s="14">
        <v>42</v>
      </c>
      <c r="H49" s="22">
        <v>100885678</v>
      </c>
      <c r="I49" s="22">
        <v>93068144</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1075071</v>
      </c>
      <c r="I51" s="22">
        <v>1075071</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400114748</v>
      </c>
      <c r="I53" s="23">
        <f>SUM(I54:I59)</f>
        <v>456753970</v>
      </c>
    </row>
    <row r="54" spans="1:9" ht="12.75" customHeight="1" x14ac:dyDescent="0.2">
      <c r="A54" s="189" t="s">
        <v>48</v>
      </c>
      <c r="B54" s="189"/>
      <c r="C54" s="189"/>
      <c r="D54" s="189"/>
      <c r="E54" s="189"/>
      <c r="F54" s="189"/>
      <c r="G54" s="14">
        <v>47</v>
      </c>
      <c r="H54" s="22">
        <v>211195172</v>
      </c>
      <c r="I54" s="22">
        <v>258718355</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186302651</v>
      </c>
      <c r="I56" s="22">
        <v>196178558</v>
      </c>
    </row>
    <row r="57" spans="1:9" ht="12.75" customHeight="1" x14ac:dyDescent="0.2">
      <c r="A57" s="189" t="s">
        <v>51</v>
      </c>
      <c r="B57" s="189"/>
      <c r="C57" s="189"/>
      <c r="D57" s="189"/>
      <c r="E57" s="189"/>
      <c r="F57" s="189"/>
      <c r="G57" s="14">
        <v>50</v>
      </c>
      <c r="H57" s="22">
        <v>627940</v>
      </c>
      <c r="I57" s="22">
        <v>713129</v>
      </c>
    </row>
    <row r="58" spans="1:9" ht="12.75" customHeight="1" x14ac:dyDescent="0.2">
      <c r="A58" s="189" t="s">
        <v>52</v>
      </c>
      <c r="B58" s="189"/>
      <c r="C58" s="189"/>
      <c r="D58" s="189"/>
      <c r="E58" s="189"/>
      <c r="F58" s="189"/>
      <c r="G58" s="14">
        <v>51</v>
      </c>
      <c r="H58" s="22">
        <v>1099159</v>
      </c>
      <c r="I58" s="22">
        <v>813172</v>
      </c>
    </row>
    <row r="59" spans="1:9" ht="12.75" customHeight="1" x14ac:dyDescent="0.2">
      <c r="A59" s="189" t="s">
        <v>53</v>
      </c>
      <c r="B59" s="189"/>
      <c r="C59" s="189"/>
      <c r="D59" s="189"/>
      <c r="E59" s="189"/>
      <c r="F59" s="189"/>
      <c r="G59" s="14">
        <v>52</v>
      </c>
      <c r="H59" s="22">
        <v>889826</v>
      </c>
      <c r="I59" s="22">
        <v>330756</v>
      </c>
    </row>
    <row r="60" spans="1:9" ht="12.75" customHeight="1" x14ac:dyDescent="0.2">
      <c r="A60" s="190" t="s">
        <v>54</v>
      </c>
      <c r="B60" s="190"/>
      <c r="C60" s="190"/>
      <c r="D60" s="190"/>
      <c r="E60" s="190"/>
      <c r="F60" s="190"/>
      <c r="G60" s="15">
        <v>53</v>
      </c>
      <c r="H60" s="23">
        <f>SUM(H61:H69)</f>
        <v>84901171</v>
      </c>
      <c r="I60" s="23">
        <f>SUM(I61:I69)</f>
        <v>79660485</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79554113</v>
      </c>
      <c r="I63" s="22">
        <v>79632343</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48557</v>
      </c>
      <c r="I67" s="22">
        <v>28142</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5298501</v>
      </c>
      <c r="I69" s="22">
        <v>0</v>
      </c>
    </row>
    <row r="70" spans="1:9" ht="12.75" customHeight="1" x14ac:dyDescent="0.2">
      <c r="A70" s="189" t="s">
        <v>57</v>
      </c>
      <c r="B70" s="189"/>
      <c r="C70" s="189"/>
      <c r="D70" s="189"/>
      <c r="E70" s="189"/>
      <c r="F70" s="189"/>
      <c r="G70" s="14">
        <v>63</v>
      </c>
      <c r="H70" s="22">
        <v>2281711</v>
      </c>
      <c r="I70" s="22">
        <v>16125287</v>
      </c>
    </row>
    <row r="71" spans="1:9" ht="12.75" customHeight="1" x14ac:dyDescent="0.2">
      <c r="A71" s="206" t="s">
        <v>58</v>
      </c>
      <c r="B71" s="206"/>
      <c r="C71" s="206"/>
      <c r="D71" s="206"/>
      <c r="E71" s="206"/>
      <c r="F71" s="206"/>
      <c r="G71" s="14">
        <v>64</v>
      </c>
      <c r="H71" s="22">
        <v>1515113</v>
      </c>
      <c r="I71" s="22">
        <v>3822595</v>
      </c>
    </row>
    <row r="72" spans="1:9" ht="12.75" customHeight="1" x14ac:dyDescent="0.2">
      <c r="A72" s="191" t="s">
        <v>305</v>
      </c>
      <c r="B72" s="191"/>
      <c r="C72" s="191"/>
      <c r="D72" s="191"/>
      <c r="E72" s="191"/>
      <c r="F72" s="191"/>
      <c r="G72" s="15">
        <v>65</v>
      </c>
      <c r="H72" s="23">
        <f>H8+H9+H44+H71</f>
        <v>3056637154</v>
      </c>
      <c r="I72" s="23">
        <f>I8+I9+I44+I71</f>
        <v>3116114646</v>
      </c>
    </row>
    <row r="73" spans="1:9" ht="12.75" customHeight="1" x14ac:dyDescent="0.2">
      <c r="A73" s="206" t="s">
        <v>59</v>
      </c>
      <c r="B73" s="206"/>
      <c r="C73" s="206"/>
      <c r="D73" s="206"/>
      <c r="E73" s="206"/>
      <c r="F73" s="206"/>
      <c r="G73" s="14">
        <v>66</v>
      </c>
      <c r="H73" s="22">
        <v>774845427</v>
      </c>
      <c r="I73" s="22">
        <v>774315796</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2411871994</v>
      </c>
      <c r="I75" s="102">
        <f>I76+I77+I78+I84+I85+I91+I94+I97</f>
        <v>2476091500</v>
      </c>
    </row>
    <row r="76" spans="1:9" ht="12.75" customHeight="1" x14ac:dyDescent="0.2">
      <c r="A76" s="189" t="s">
        <v>61</v>
      </c>
      <c r="B76" s="189"/>
      <c r="C76" s="189"/>
      <c r="D76" s="189"/>
      <c r="E76" s="189"/>
      <c r="F76" s="189"/>
      <c r="G76" s="14">
        <v>68</v>
      </c>
      <c r="H76" s="22">
        <v>1566400660</v>
      </c>
      <c r="I76" s="22">
        <v>1566400660</v>
      </c>
    </row>
    <row r="77" spans="1:9" ht="12.75" customHeight="1" x14ac:dyDescent="0.2">
      <c r="A77" s="189" t="s">
        <v>62</v>
      </c>
      <c r="B77" s="189"/>
      <c r="C77" s="189"/>
      <c r="D77" s="189"/>
      <c r="E77" s="189"/>
      <c r="F77" s="189"/>
      <c r="G77" s="14">
        <v>69</v>
      </c>
      <c r="H77" s="22">
        <v>182874937</v>
      </c>
      <c r="I77" s="22">
        <v>184065354</v>
      </c>
    </row>
    <row r="78" spans="1:9" ht="12.75" customHeight="1" x14ac:dyDescent="0.2">
      <c r="A78" s="190" t="s">
        <v>63</v>
      </c>
      <c r="B78" s="190"/>
      <c r="C78" s="190"/>
      <c r="D78" s="190"/>
      <c r="E78" s="190"/>
      <c r="F78" s="190"/>
      <c r="G78" s="15">
        <v>70</v>
      </c>
      <c r="H78" s="102">
        <f>SUM(H79:H83)</f>
        <v>462744642</v>
      </c>
      <c r="I78" s="102">
        <f>SUM(I79:I83)</f>
        <v>466835213</v>
      </c>
    </row>
    <row r="79" spans="1:9" ht="12.75" customHeight="1" x14ac:dyDescent="0.2">
      <c r="A79" s="189" t="s">
        <v>64</v>
      </c>
      <c r="B79" s="189"/>
      <c r="C79" s="189"/>
      <c r="D79" s="189"/>
      <c r="E79" s="189"/>
      <c r="F79" s="189"/>
      <c r="G79" s="14">
        <v>71</v>
      </c>
      <c r="H79" s="22">
        <v>43863988</v>
      </c>
      <c r="I79" s="22">
        <v>43863988</v>
      </c>
    </row>
    <row r="80" spans="1:9" ht="12.75" customHeight="1" x14ac:dyDescent="0.2">
      <c r="A80" s="189" t="s">
        <v>65</v>
      </c>
      <c r="B80" s="189"/>
      <c r="C80" s="189"/>
      <c r="D80" s="189"/>
      <c r="E80" s="189"/>
      <c r="F80" s="189"/>
      <c r="G80" s="14">
        <v>72</v>
      </c>
      <c r="H80" s="22">
        <v>147604502</v>
      </c>
      <c r="I80" s="22">
        <v>147604502</v>
      </c>
    </row>
    <row r="81" spans="1:9" ht="12.75" customHeight="1" x14ac:dyDescent="0.2">
      <c r="A81" s="189" t="s">
        <v>66</v>
      </c>
      <c r="B81" s="189"/>
      <c r="C81" s="189"/>
      <c r="D81" s="189"/>
      <c r="E81" s="189"/>
      <c r="F81" s="189"/>
      <c r="G81" s="14">
        <v>73</v>
      </c>
      <c r="H81" s="22">
        <v>-47568237</v>
      </c>
      <c r="I81" s="22">
        <v>-43477666</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318844389</v>
      </c>
      <c r="I83" s="22">
        <v>318844389</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6019719</v>
      </c>
      <c r="I91" s="23">
        <f>I92-I93</f>
        <v>199851755</v>
      </c>
    </row>
    <row r="92" spans="1:9" ht="12.75" customHeight="1" x14ac:dyDescent="0.2">
      <c r="A92" s="189" t="s">
        <v>72</v>
      </c>
      <c r="B92" s="189"/>
      <c r="C92" s="189"/>
      <c r="D92" s="189"/>
      <c r="E92" s="189"/>
      <c r="F92" s="189"/>
      <c r="G92" s="14">
        <v>84</v>
      </c>
      <c r="H92" s="22">
        <v>6019719</v>
      </c>
      <c r="I92" s="22">
        <v>199851755</v>
      </c>
    </row>
    <row r="93" spans="1:9" ht="12.75" customHeight="1" x14ac:dyDescent="0.2">
      <c r="A93" s="189" t="s">
        <v>73</v>
      </c>
      <c r="B93" s="189"/>
      <c r="C93" s="189"/>
      <c r="D93" s="189"/>
      <c r="E93" s="189"/>
      <c r="F93" s="189"/>
      <c r="G93" s="14">
        <v>85</v>
      </c>
      <c r="H93" s="22">
        <v>0</v>
      </c>
      <c r="I93" s="22">
        <v>0</v>
      </c>
    </row>
    <row r="94" spans="1:9" ht="12.75" customHeight="1" x14ac:dyDescent="0.2">
      <c r="A94" s="190" t="s">
        <v>352</v>
      </c>
      <c r="B94" s="190"/>
      <c r="C94" s="190"/>
      <c r="D94" s="190"/>
      <c r="E94" s="190"/>
      <c r="F94" s="190"/>
      <c r="G94" s="15">
        <v>86</v>
      </c>
      <c r="H94" s="23">
        <f>H95-H96</f>
        <v>193832036</v>
      </c>
      <c r="I94" s="23">
        <f>I95-I96</f>
        <v>58938518</v>
      </c>
    </row>
    <row r="95" spans="1:9" ht="12.75" customHeight="1" x14ac:dyDescent="0.2">
      <c r="A95" s="189" t="s">
        <v>74</v>
      </c>
      <c r="B95" s="189"/>
      <c r="C95" s="189"/>
      <c r="D95" s="189"/>
      <c r="E95" s="189"/>
      <c r="F95" s="189"/>
      <c r="G95" s="14">
        <v>87</v>
      </c>
      <c r="H95" s="22">
        <v>193832036</v>
      </c>
      <c r="I95" s="22">
        <v>58938518</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34681897</v>
      </c>
      <c r="I98" s="23">
        <f>SUM(I99:I104)</f>
        <v>34898931</v>
      </c>
    </row>
    <row r="99" spans="1:9" ht="12.75" customHeight="1" x14ac:dyDescent="0.2">
      <c r="A99" s="189" t="s">
        <v>77</v>
      </c>
      <c r="B99" s="189"/>
      <c r="C99" s="189"/>
      <c r="D99" s="189"/>
      <c r="E99" s="189"/>
      <c r="F99" s="189"/>
      <c r="G99" s="14">
        <v>91</v>
      </c>
      <c r="H99" s="22">
        <v>23940507</v>
      </c>
      <c r="I99" s="22">
        <v>23940507</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10741390</v>
      </c>
      <c r="I101" s="22">
        <v>10958424</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118318728</v>
      </c>
      <c r="I105" s="23">
        <f>SUM(I106:I116)</f>
        <v>87553723</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118318728</v>
      </c>
      <c r="I111" s="22">
        <v>87553723</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356</v>
      </c>
      <c r="B117" s="191"/>
      <c r="C117" s="191"/>
      <c r="D117" s="191"/>
      <c r="E117" s="191"/>
      <c r="F117" s="191"/>
      <c r="G117" s="15">
        <v>109</v>
      </c>
      <c r="H117" s="23">
        <f>SUM(H118:H131)</f>
        <v>422511954</v>
      </c>
      <c r="I117" s="23">
        <f>SUM(I118:I131)</f>
        <v>441001023</v>
      </c>
    </row>
    <row r="118" spans="1:9" ht="12.75" customHeight="1" x14ac:dyDescent="0.2">
      <c r="A118" s="189" t="s">
        <v>83</v>
      </c>
      <c r="B118" s="189"/>
      <c r="C118" s="189"/>
      <c r="D118" s="189"/>
      <c r="E118" s="189"/>
      <c r="F118" s="189"/>
      <c r="G118" s="14">
        <v>110</v>
      </c>
      <c r="H118" s="22">
        <v>20632020</v>
      </c>
      <c r="I118" s="22">
        <v>20210124</v>
      </c>
    </row>
    <row r="119" spans="1:9" ht="22.15" customHeight="1" x14ac:dyDescent="0.2">
      <c r="A119" s="189" t="s">
        <v>84</v>
      </c>
      <c r="B119" s="189"/>
      <c r="C119" s="189"/>
      <c r="D119" s="189"/>
      <c r="E119" s="189"/>
      <c r="F119" s="189"/>
      <c r="G119" s="14">
        <v>111</v>
      </c>
      <c r="H119" s="22">
        <v>1158815</v>
      </c>
      <c r="I119" s="22">
        <v>1168639</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287630</v>
      </c>
      <c r="I122" s="22">
        <v>288847</v>
      </c>
    </row>
    <row r="123" spans="1:9" ht="12.75" customHeight="1" x14ac:dyDescent="0.2">
      <c r="A123" s="189" t="s">
        <v>88</v>
      </c>
      <c r="B123" s="189"/>
      <c r="C123" s="189"/>
      <c r="D123" s="189"/>
      <c r="E123" s="189"/>
      <c r="F123" s="189"/>
      <c r="G123" s="14">
        <v>115</v>
      </c>
      <c r="H123" s="22">
        <v>175294263</v>
      </c>
      <c r="I123" s="22">
        <v>165757229</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185100430</v>
      </c>
      <c r="I125" s="22">
        <v>191572326</v>
      </c>
    </row>
    <row r="126" spans="1:9" x14ac:dyDescent="0.2">
      <c r="A126" s="189" t="s">
        <v>91</v>
      </c>
      <c r="B126" s="189"/>
      <c r="C126" s="189"/>
      <c r="D126" s="189"/>
      <c r="E126" s="189"/>
      <c r="F126" s="189"/>
      <c r="G126" s="14">
        <v>118</v>
      </c>
      <c r="H126" s="22">
        <v>66053</v>
      </c>
      <c r="I126" s="22">
        <v>160103</v>
      </c>
    </row>
    <row r="127" spans="1:9" x14ac:dyDescent="0.2">
      <c r="A127" s="189" t="s">
        <v>94</v>
      </c>
      <c r="B127" s="189"/>
      <c r="C127" s="189"/>
      <c r="D127" s="189"/>
      <c r="E127" s="189"/>
      <c r="F127" s="189"/>
      <c r="G127" s="14">
        <v>119</v>
      </c>
      <c r="H127" s="22">
        <v>33291928</v>
      </c>
      <c r="I127" s="22">
        <v>35113934</v>
      </c>
    </row>
    <row r="128" spans="1:9" x14ac:dyDescent="0.2">
      <c r="A128" s="189" t="s">
        <v>95</v>
      </c>
      <c r="B128" s="189"/>
      <c r="C128" s="189"/>
      <c r="D128" s="189"/>
      <c r="E128" s="189"/>
      <c r="F128" s="189"/>
      <c r="G128" s="14">
        <v>120</v>
      </c>
      <c r="H128" s="22">
        <v>649083</v>
      </c>
      <c r="I128" s="22">
        <v>23114301</v>
      </c>
    </row>
    <row r="129" spans="1:9" x14ac:dyDescent="0.2">
      <c r="A129" s="189" t="s">
        <v>96</v>
      </c>
      <c r="B129" s="189"/>
      <c r="C129" s="189"/>
      <c r="D129" s="189"/>
      <c r="E129" s="189"/>
      <c r="F129" s="189"/>
      <c r="G129" s="14">
        <v>121</v>
      </c>
      <c r="H129" s="22">
        <v>2584971</v>
      </c>
      <c r="I129" s="22">
        <v>2538426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3446761</v>
      </c>
      <c r="I131" s="22">
        <v>1077094</v>
      </c>
    </row>
    <row r="132" spans="1:9" ht="22.15" customHeight="1" x14ac:dyDescent="0.2">
      <c r="A132" s="206" t="s">
        <v>99</v>
      </c>
      <c r="B132" s="206"/>
      <c r="C132" s="206"/>
      <c r="D132" s="206"/>
      <c r="E132" s="206"/>
      <c r="F132" s="206"/>
      <c r="G132" s="14">
        <v>124</v>
      </c>
      <c r="H132" s="22">
        <v>69252581</v>
      </c>
      <c r="I132" s="22">
        <v>76569469</v>
      </c>
    </row>
    <row r="133" spans="1:9" ht="12.75" customHeight="1" x14ac:dyDescent="0.2">
      <c r="A133" s="191" t="s">
        <v>357</v>
      </c>
      <c r="B133" s="191"/>
      <c r="C133" s="191"/>
      <c r="D133" s="191"/>
      <c r="E133" s="191"/>
      <c r="F133" s="191"/>
      <c r="G133" s="15">
        <v>125</v>
      </c>
      <c r="H133" s="23">
        <f>H75+H98+H105+H117+H132</f>
        <v>3056637154</v>
      </c>
      <c r="I133" s="23">
        <f>I75+I98+I105+I117+I132</f>
        <v>3116114646</v>
      </c>
    </row>
    <row r="134" spans="1:9" x14ac:dyDescent="0.2">
      <c r="A134" s="206" t="s">
        <v>100</v>
      </c>
      <c r="B134" s="206"/>
      <c r="C134" s="206"/>
      <c r="D134" s="206"/>
      <c r="E134" s="206"/>
      <c r="F134" s="206"/>
      <c r="G134" s="14">
        <v>126</v>
      </c>
      <c r="H134" s="22">
        <v>774845427</v>
      </c>
      <c r="I134" s="22">
        <v>774315796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586507122</v>
      </c>
      <c r="I8" s="107">
        <f>SUM(I9:I13)</f>
        <v>586507122</v>
      </c>
      <c r="J8" s="107">
        <f>SUM(J9:J13)</f>
        <v>528704245</v>
      </c>
      <c r="K8" s="107">
        <f>SUM(K9:K13)</f>
        <v>528704245</v>
      </c>
    </row>
    <row r="9" spans="1:11" ht="12.75" customHeight="1" x14ac:dyDescent="0.2">
      <c r="A9" s="189" t="s">
        <v>115</v>
      </c>
      <c r="B9" s="189"/>
      <c r="C9" s="189"/>
      <c r="D9" s="189"/>
      <c r="E9" s="189"/>
      <c r="F9" s="189"/>
      <c r="G9" s="14">
        <v>2</v>
      </c>
      <c r="H9" s="108">
        <v>238557536</v>
      </c>
      <c r="I9" s="108">
        <v>238557536</v>
      </c>
      <c r="J9" s="108">
        <v>226136974</v>
      </c>
      <c r="K9" s="108">
        <v>226136974</v>
      </c>
    </row>
    <row r="10" spans="1:11" ht="12.75" customHeight="1" x14ac:dyDescent="0.2">
      <c r="A10" s="189" t="s">
        <v>116</v>
      </c>
      <c r="B10" s="189"/>
      <c r="C10" s="189"/>
      <c r="D10" s="189"/>
      <c r="E10" s="189"/>
      <c r="F10" s="189"/>
      <c r="G10" s="14">
        <v>3</v>
      </c>
      <c r="H10" s="108">
        <v>345323301</v>
      </c>
      <c r="I10" s="108">
        <v>345323301</v>
      </c>
      <c r="J10" s="108">
        <v>300132071</v>
      </c>
      <c r="K10" s="108">
        <v>300132071</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2626285</v>
      </c>
      <c r="I13" s="108">
        <v>2626285</v>
      </c>
      <c r="J13" s="108">
        <v>2435200</v>
      </c>
      <c r="K13" s="108">
        <v>2435200</v>
      </c>
    </row>
    <row r="14" spans="1:11" ht="12.75" customHeight="1" x14ac:dyDescent="0.2">
      <c r="A14" s="224" t="s">
        <v>359</v>
      </c>
      <c r="B14" s="224"/>
      <c r="C14" s="224"/>
      <c r="D14" s="224"/>
      <c r="E14" s="224"/>
      <c r="F14" s="224"/>
      <c r="G14" s="15">
        <v>7</v>
      </c>
      <c r="H14" s="107">
        <f>H15+H16+H20+H24+H25+H26+H29+H36</f>
        <v>512836483</v>
      </c>
      <c r="I14" s="107">
        <f>I15+I16+I20+I24+I25+I26+I29+I36</f>
        <v>512836483</v>
      </c>
      <c r="J14" s="107">
        <f>J15+J16+J20+J24+J25+J26+J29+J36</f>
        <v>455457800</v>
      </c>
      <c r="K14" s="107">
        <f>K15+K16+K20+K24+K25+K26+K29+K36</f>
        <v>455457800</v>
      </c>
    </row>
    <row r="15" spans="1:11" ht="12.75" customHeight="1" x14ac:dyDescent="0.2">
      <c r="A15" s="189" t="s">
        <v>104</v>
      </c>
      <c r="B15" s="189"/>
      <c r="C15" s="189"/>
      <c r="D15" s="189"/>
      <c r="E15" s="189"/>
      <c r="F15" s="189"/>
      <c r="G15" s="14">
        <v>8</v>
      </c>
      <c r="H15" s="108">
        <v>36450489</v>
      </c>
      <c r="I15" s="108">
        <v>36450489</v>
      </c>
      <c r="J15" s="108">
        <v>8261470</v>
      </c>
      <c r="K15" s="108">
        <v>8261470</v>
      </c>
    </row>
    <row r="16" spans="1:11" ht="12.75" customHeight="1" x14ac:dyDescent="0.2">
      <c r="A16" s="190" t="s">
        <v>439</v>
      </c>
      <c r="B16" s="190"/>
      <c r="C16" s="190"/>
      <c r="D16" s="190"/>
      <c r="E16" s="190"/>
      <c r="F16" s="190"/>
      <c r="G16" s="15">
        <v>9</v>
      </c>
      <c r="H16" s="107">
        <f>SUM(H17:H19)</f>
        <v>338239613</v>
      </c>
      <c r="I16" s="107">
        <f>SUM(I17:I19)</f>
        <v>338239613</v>
      </c>
      <c r="J16" s="107">
        <f>SUM(J17:J19)</f>
        <v>315883237</v>
      </c>
      <c r="K16" s="107">
        <f>SUM(K17:K19)</f>
        <v>315883237</v>
      </c>
    </row>
    <row r="17" spans="1:11" ht="12.75" customHeight="1" x14ac:dyDescent="0.2">
      <c r="A17" s="225" t="s">
        <v>120</v>
      </c>
      <c r="B17" s="225"/>
      <c r="C17" s="225"/>
      <c r="D17" s="225"/>
      <c r="E17" s="225"/>
      <c r="F17" s="225"/>
      <c r="G17" s="14">
        <v>10</v>
      </c>
      <c r="H17" s="108">
        <v>222555690</v>
      </c>
      <c r="I17" s="108">
        <v>222555690</v>
      </c>
      <c r="J17" s="108">
        <v>218239632</v>
      </c>
      <c r="K17" s="108">
        <v>218239632</v>
      </c>
    </row>
    <row r="18" spans="1:11" ht="12.75" customHeight="1" x14ac:dyDescent="0.2">
      <c r="A18" s="225" t="s">
        <v>121</v>
      </c>
      <c r="B18" s="225"/>
      <c r="C18" s="225"/>
      <c r="D18" s="225"/>
      <c r="E18" s="225"/>
      <c r="F18" s="225"/>
      <c r="G18" s="14">
        <v>11</v>
      </c>
      <c r="H18" s="108">
        <v>84080294</v>
      </c>
      <c r="I18" s="108">
        <v>84080294</v>
      </c>
      <c r="J18" s="108">
        <v>68033548</v>
      </c>
      <c r="K18" s="108">
        <v>68033548</v>
      </c>
    </row>
    <row r="19" spans="1:11" ht="12.75" customHeight="1" x14ac:dyDescent="0.2">
      <c r="A19" s="225" t="s">
        <v>122</v>
      </c>
      <c r="B19" s="225"/>
      <c r="C19" s="225"/>
      <c r="D19" s="225"/>
      <c r="E19" s="225"/>
      <c r="F19" s="225"/>
      <c r="G19" s="14">
        <v>12</v>
      </c>
      <c r="H19" s="108">
        <v>31603629</v>
      </c>
      <c r="I19" s="108">
        <v>31603629</v>
      </c>
      <c r="J19" s="108">
        <v>29610057</v>
      </c>
      <c r="K19" s="108">
        <v>29610057</v>
      </c>
    </row>
    <row r="20" spans="1:11" ht="12.75" customHeight="1" x14ac:dyDescent="0.2">
      <c r="A20" s="190" t="s">
        <v>440</v>
      </c>
      <c r="B20" s="190"/>
      <c r="C20" s="190"/>
      <c r="D20" s="190"/>
      <c r="E20" s="190"/>
      <c r="F20" s="190"/>
      <c r="G20" s="15">
        <v>13</v>
      </c>
      <c r="H20" s="107">
        <f>SUM(H21:H23)</f>
        <v>95596721</v>
      </c>
      <c r="I20" s="107">
        <f>SUM(I21:I23)</f>
        <v>95596721</v>
      </c>
      <c r="J20" s="107">
        <f>SUM(J21:J23)</f>
        <v>99053722</v>
      </c>
      <c r="K20" s="107">
        <f>SUM(K21:K23)</f>
        <v>99053722</v>
      </c>
    </row>
    <row r="21" spans="1:11" ht="12.75" customHeight="1" x14ac:dyDescent="0.2">
      <c r="A21" s="225" t="s">
        <v>105</v>
      </c>
      <c r="B21" s="225"/>
      <c r="C21" s="225"/>
      <c r="D21" s="225"/>
      <c r="E21" s="225"/>
      <c r="F21" s="225"/>
      <c r="G21" s="14">
        <v>14</v>
      </c>
      <c r="H21" s="108">
        <v>64756097</v>
      </c>
      <c r="I21" s="108">
        <v>64756097</v>
      </c>
      <c r="J21" s="108">
        <v>69066891</v>
      </c>
      <c r="K21" s="108">
        <v>69066891</v>
      </c>
    </row>
    <row r="22" spans="1:11" ht="12.75" customHeight="1" x14ac:dyDescent="0.2">
      <c r="A22" s="225" t="s">
        <v>106</v>
      </c>
      <c r="B22" s="225"/>
      <c r="C22" s="225"/>
      <c r="D22" s="225"/>
      <c r="E22" s="225"/>
      <c r="F22" s="225"/>
      <c r="G22" s="14">
        <v>15</v>
      </c>
      <c r="H22" s="108">
        <v>19369829</v>
      </c>
      <c r="I22" s="108">
        <v>19369829</v>
      </c>
      <c r="J22" s="108">
        <v>18585302</v>
      </c>
      <c r="K22" s="108">
        <v>18585302</v>
      </c>
    </row>
    <row r="23" spans="1:11" ht="12.75" customHeight="1" x14ac:dyDescent="0.2">
      <c r="A23" s="225" t="s">
        <v>107</v>
      </c>
      <c r="B23" s="225"/>
      <c r="C23" s="225"/>
      <c r="D23" s="225"/>
      <c r="E23" s="225"/>
      <c r="F23" s="225"/>
      <c r="G23" s="14">
        <v>16</v>
      </c>
      <c r="H23" s="108">
        <v>11470795</v>
      </c>
      <c r="I23" s="108">
        <v>11470795</v>
      </c>
      <c r="J23" s="108">
        <v>11401529</v>
      </c>
      <c r="K23" s="108">
        <v>11401529</v>
      </c>
    </row>
    <row r="24" spans="1:11" ht="12.75" customHeight="1" x14ac:dyDescent="0.2">
      <c r="A24" s="189" t="s">
        <v>108</v>
      </c>
      <c r="B24" s="189"/>
      <c r="C24" s="189"/>
      <c r="D24" s="189"/>
      <c r="E24" s="189"/>
      <c r="F24" s="189"/>
      <c r="G24" s="14">
        <v>17</v>
      </c>
      <c r="H24" s="108">
        <v>24627413</v>
      </c>
      <c r="I24" s="108">
        <v>24627413</v>
      </c>
      <c r="J24" s="108">
        <v>24568908</v>
      </c>
      <c r="K24" s="108">
        <v>24568908</v>
      </c>
    </row>
    <row r="25" spans="1:11" ht="12.75" customHeight="1" x14ac:dyDescent="0.2">
      <c r="A25" s="189" t="s">
        <v>109</v>
      </c>
      <c r="B25" s="189"/>
      <c r="C25" s="189"/>
      <c r="D25" s="189"/>
      <c r="E25" s="189"/>
      <c r="F25" s="189"/>
      <c r="G25" s="14">
        <v>18</v>
      </c>
      <c r="H25" s="108">
        <v>8541642</v>
      </c>
      <c r="I25" s="108">
        <v>8541642</v>
      </c>
      <c r="J25" s="108">
        <v>7870299</v>
      </c>
      <c r="K25" s="108">
        <v>7870299</v>
      </c>
    </row>
    <row r="26" spans="1:11" ht="12.75" customHeight="1" x14ac:dyDescent="0.2">
      <c r="A26" s="190" t="s">
        <v>441</v>
      </c>
      <c r="B26" s="190"/>
      <c r="C26" s="190"/>
      <c r="D26" s="190"/>
      <c r="E26" s="190"/>
      <c r="F26" s="190"/>
      <c r="G26" s="15">
        <v>19</v>
      </c>
      <c r="H26" s="107">
        <f>H27+H28</f>
        <v>1290201</v>
      </c>
      <c r="I26" s="107">
        <f>I27+I28</f>
        <v>1290201</v>
      </c>
      <c r="J26" s="107">
        <f>J27+J28</f>
        <v>-1264485</v>
      </c>
      <c r="K26" s="107">
        <f>K27+K28</f>
        <v>-1264485</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1290201</v>
      </c>
      <c r="I28" s="108">
        <v>1290201</v>
      </c>
      <c r="J28" s="108">
        <v>-1264485</v>
      </c>
      <c r="K28" s="108">
        <v>-1264485</v>
      </c>
    </row>
    <row r="29" spans="1:11" ht="12.75" customHeight="1" x14ac:dyDescent="0.2">
      <c r="A29" s="190" t="s">
        <v>442</v>
      </c>
      <c r="B29" s="190"/>
      <c r="C29" s="190"/>
      <c r="D29" s="190"/>
      <c r="E29" s="190"/>
      <c r="F29" s="190"/>
      <c r="G29" s="15">
        <v>22</v>
      </c>
      <c r="H29" s="107">
        <f>SUM(H30:H35)</f>
        <v>0</v>
      </c>
      <c r="I29" s="107">
        <f>SUM(I30:I35)</f>
        <v>0</v>
      </c>
      <c r="J29" s="107">
        <f>SUM(J30:J35)</f>
        <v>244010</v>
      </c>
      <c r="K29" s="107">
        <f>SUM(K30:K35)</f>
        <v>244010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244010</v>
      </c>
      <c r="K32" s="108">
        <v>244010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8090404</v>
      </c>
      <c r="I36" s="108">
        <v>8090404</v>
      </c>
      <c r="J36" s="108">
        <v>840639</v>
      </c>
      <c r="K36" s="108">
        <v>840639</v>
      </c>
    </row>
    <row r="37" spans="1:11" ht="12.75" customHeight="1" x14ac:dyDescent="0.2">
      <c r="A37" s="224" t="s">
        <v>360</v>
      </c>
      <c r="B37" s="224"/>
      <c r="C37" s="224"/>
      <c r="D37" s="224"/>
      <c r="E37" s="224"/>
      <c r="F37" s="224"/>
      <c r="G37" s="15">
        <v>30</v>
      </c>
      <c r="H37" s="107">
        <f>SUM(H38:H47)</f>
        <v>2647498</v>
      </c>
      <c r="I37" s="107">
        <f>SUM(I38:I47)</f>
        <v>2647498</v>
      </c>
      <c r="J37" s="107">
        <f>SUM(J38:J47)</f>
        <v>689572</v>
      </c>
      <c r="K37" s="107">
        <f>SUM(K38:K47)</f>
        <v>689572</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553508</v>
      </c>
      <c r="I41" s="108">
        <v>553508</v>
      </c>
      <c r="J41" s="108">
        <v>647139</v>
      </c>
      <c r="K41" s="108">
        <v>647139</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20863</v>
      </c>
      <c r="I44" s="108">
        <v>20863</v>
      </c>
      <c r="J44" s="108">
        <v>42433</v>
      </c>
      <c r="K44" s="108">
        <v>42433</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2073127</v>
      </c>
      <c r="I46" s="108">
        <v>2073127</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361</v>
      </c>
      <c r="B48" s="224"/>
      <c r="C48" s="224"/>
      <c r="D48" s="224"/>
      <c r="E48" s="224"/>
      <c r="F48" s="224"/>
      <c r="G48" s="15">
        <v>41</v>
      </c>
      <c r="H48" s="107">
        <f>SUM(H49:H55)</f>
        <v>7328774</v>
      </c>
      <c r="I48" s="107">
        <f>SUM(I49:I55)</f>
        <v>7328774</v>
      </c>
      <c r="J48" s="107">
        <f>SUM(J49:J55)</f>
        <v>1671745</v>
      </c>
      <c r="K48" s="107">
        <f>SUM(K49:K55)</f>
        <v>1671745</v>
      </c>
    </row>
    <row r="49" spans="1:11" ht="25.15" customHeight="1" x14ac:dyDescent="0.2">
      <c r="A49" s="189" t="s">
        <v>141</v>
      </c>
      <c r="B49" s="189"/>
      <c r="C49" s="189"/>
      <c r="D49" s="189"/>
      <c r="E49" s="189"/>
      <c r="F49" s="189"/>
      <c r="G49" s="14">
        <v>42</v>
      </c>
      <c r="H49" s="108">
        <v>852324</v>
      </c>
      <c r="I49" s="108">
        <v>852324</v>
      </c>
      <c r="J49" s="108">
        <v>508884</v>
      </c>
      <c r="K49" s="108">
        <v>508884</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996378</v>
      </c>
      <c r="I51" s="108">
        <v>996378</v>
      </c>
      <c r="J51" s="108">
        <v>841186</v>
      </c>
      <c r="K51" s="108">
        <v>841185</v>
      </c>
    </row>
    <row r="52" spans="1:11" ht="12.75" customHeight="1" x14ac:dyDescent="0.2">
      <c r="A52" s="228" t="s">
        <v>144</v>
      </c>
      <c r="B52" s="228"/>
      <c r="C52" s="228"/>
      <c r="D52" s="228"/>
      <c r="E52" s="228"/>
      <c r="F52" s="228"/>
      <c r="G52" s="14">
        <v>45</v>
      </c>
      <c r="H52" s="108">
        <v>5480072</v>
      </c>
      <c r="I52" s="108">
        <v>5480072</v>
      </c>
      <c r="J52" s="108">
        <v>207210</v>
      </c>
      <c r="K52" s="108">
        <v>207210</v>
      </c>
    </row>
    <row r="53" spans="1:11" ht="12.75" customHeight="1" x14ac:dyDescent="0.2">
      <c r="A53" s="228" t="s">
        <v>145</v>
      </c>
      <c r="B53" s="228"/>
      <c r="C53" s="228"/>
      <c r="D53" s="228"/>
      <c r="E53" s="228"/>
      <c r="F53" s="228"/>
      <c r="G53" s="14">
        <v>46</v>
      </c>
      <c r="H53" s="108">
        <v>0</v>
      </c>
      <c r="I53" s="108">
        <v>0</v>
      </c>
      <c r="J53" s="108">
        <v>114465</v>
      </c>
      <c r="K53" s="108">
        <v>114466</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589154620</v>
      </c>
      <c r="I60" s="107">
        <f t="shared" ref="I60:K60" si="0">I8+I37+I56+I57</f>
        <v>589154620</v>
      </c>
      <c r="J60" s="107">
        <f t="shared" si="0"/>
        <v>529393817</v>
      </c>
      <c r="K60" s="107">
        <f t="shared" si="0"/>
        <v>529393817</v>
      </c>
    </row>
    <row r="61" spans="1:11" ht="12.75" customHeight="1" x14ac:dyDescent="0.2">
      <c r="A61" s="224" t="s">
        <v>363</v>
      </c>
      <c r="B61" s="224"/>
      <c r="C61" s="224"/>
      <c r="D61" s="224"/>
      <c r="E61" s="224"/>
      <c r="F61" s="224"/>
      <c r="G61" s="15">
        <v>54</v>
      </c>
      <c r="H61" s="107">
        <f>H14+H48+H58+H59</f>
        <v>520165257</v>
      </c>
      <c r="I61" s="107">
        <f t="shared" ref="I61:K61" si="1">I14+I48+I58+I59</f>
        <v>520165257</v>
      </c>
      <c r="J61" s="107">
        <f t="shared" si="1"/>
        <v>457129545</v>
      </c>
      <c r="K61" s="107">
        <f t="shared" si="1"/>
        <v>457129545</v>
      </c>
    </row>
    <row r="62" spans="1:11" ht="12.75" customHeight="1" x14ac:dyDescent="0.2">
      <c r="A62" s="224" t="s">
        <v>364</v>
      </c>
      <c r="B62" s="224"/>
      <c r="C62" s="224"/>
      <c r="D62" s="224"/>
      <c r="E62" s="224"/>
      <c r="F62" s="224"/>
      <c r="G62" s="15">
        <v>55</v>
      </c>
      <c r="H62" s="107">
        <f>H60-H61</f>
        <v>68989363</v>
      </c>
      <c r="I62" s="107">
        <f t="shared" ref="I62:K62" si="2">I60-I61</f>
        <v>68989363</v>
      </c>
      <c r="J62" s="107">
        <f t="shared" si="2"/>
        <v>72264272</v>
      </c>
      <c r="K62" s="107">
        <f t="shared" si="2"/>
        <v>72264272</v>
      </c>
    </row>
    <row r="63" spans="1:11" ht="12.75" customHeight="1" x14ac:dyDescent="0.2">
      <c r="A63" s="229" t="s">
        <v>365</v>
      </c>
      <c r="B63" s="229"/>
      <c r="C63" s="229"/>
      <c r="D63" s="229"/>
      <c r="E63" s="229"/>
      <c r="F63" s="229"/>
      <c r="G63" s="15">
        <v>56</v>
      </c>
      <c r="H63" s="107">
        <f>+IF((H60-H61)&gt;0,(H60-H61),0)</f>
        <v>68989363</v>
      </c>
      <c r="I63" s="107">
        <f t="shared" ref="I63:K63" si="3">+IF((I60-I61)&gt;0,(I60-I61),0)</f>
        <v>68989363</v>
      </c>
      <c r="J63" s="107">
        <f t="shared" si="3"/>
        <v>72264272</v>
      </c>
      <c r="K63" s="107">
        <f t="shared" si="3"/>
        <v>72264272</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12615748</v>
      </c>
      <c r="I65" s="108">
        <v>12615748</v>
      </c>
      <c r="J65" s="108">
        <v>13325754</v>
      </c>
      <c r="K65" s="108">
        <v>13325754</v>
      </c>
    </row>
    <row r="66" spans="1:11" ht="12.75" customHeight="1" x14ac:dyDescent="0.2">
      <c r="A66" s="224" t="s">
        <v>367</v>
      </c>
      <c r="B66" s="224"/>
      <c r="C66" s="224"/>
      <c r="D66" s="224"/>
      <c r="E66" s="224"/>
      <c r="F66" s="224"/>
      <c r="G66" s="15">
        <v>59</v>
      </c>
      <c r="H66" s="107">
        <f>H62-H65</f>
        <v>56373615</v>
      </c>
      <c r="I66" s="107">
        <f t="shared" ref="I66:K66" si="5">I62-I65</f>
        <v>56373615</v>
      </c>
      <c r="J66" s="107">
        <f t="shared" si="5"/>
        <v>58938518</v>
      </c>
      <c r="K66" s="107">
        <f t="shared" si="5"/>
        <v>58938518</v>
      </c>
    </row>
    <row r="67" spans="1:11" ht="12.75" customHeight="1" x14ac:dyDescent="0.2">
      <c r="A67" s="229" t="s">
        <v>368</v>
      </c>
      <c r="B67" s="229"/>
      <c r="C67" s="229"/>
      <c r="D67" s="229"/>
      <c r="E67" s="229"/>
      <c r="F67" s="229"/>
      <c r="G67" s="15">
        <v>60</v>
      </c>
      <c r="H67" s="107">
        <f>+IF((H62-H65)&gt;0,(H62-H65),0)</f>
        <v>56373615</v>
      </c>
      <c r="I67" s="107">
        <f t="shared" ref="I67:K67" si="6">+IF((I62-I65)&gt;0,(I62-I65),0)</f>
        <v>56373615</v>
      </c>
      <c r="J67" s="107">
        <f t="shared" si="6"/>
        <v>58938518</v>
      </c>
      <c r="K67" s="107">
        <f t="shared" si="6"/>
        <v>58938518</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56373615</v>
      </c>
      <c r="I89" s="111">
        <v>56373615</v>
      </c>
      <c r="J89" s="111">
        <v>58938518</v>
      </c>
      <c r="K89" s="111">
        <v>58938518</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56373615</v>
      </c>
      <c r="I109" s="110">
        <f>I89+I108</f>
        <v>56373615</v>
      </c>
      <c r="J109" s="110">
        <f t="shared" ref="J109:K109" si="12">J89+J108</f>
        <v>58938518</v>
      </c>
      <c r="K109" s="110">
        <f t="shared" si="12"/>
        <v>58938518</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L11" sqref="L1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465</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68989363</v>
      </c>
      <c r="I8" s="123">
        <v>72264272</v>
      </c>
    </row>
    <row r="9" spans="1:9" ht="12.75" customHeight="1" x14ac:dyDescent="0.2">
      <c r="A9" s="248" t="s">
        <v>171</v>
      </c>
      <c r="B9" s="248"/>
      <c r="C9" s="248"/>
      <c r="D9" s="248"/>
      <c r="E9" s="248"/>
      <c r="F9" s="248"/>
      <c r="G9" s="124">
        <v>2</v>
      </c>
      <c r="H9" s="125">
        <f>H10+H11+H12+H13+H14+H15+H16+H17</f>
        <v>30106989</v>
      </c>
      <c r="I9" s="125">
        <f>I10+I11+I12+I13+I14+I15+I16+I17</f>
        <v>27797974</v>
      </c>
    </row>
    <row r="10" spans="1:9" ht="12.75" customHeight="1" x14ac:dyDescent="0.2">
      <c r="A10" s="225" t="s">
        <v>172</v>
      </c>
      <c r="B10" s="225"/>
      <c r="C10" s="225"/>
      <c r="D10" s="225"/>
      <c r="E10" s="225"/>
      <c r="F10" s="225"/>
      <c r="G10" s="122">
        <v>3</v>
      </c>
      <c r="H10" s="123">
        <v>24627413</v>
      </c>
      <c r="I10" s="123">
        <v>24568908</v>
      </c>
    </row>
    <row r="11" spans="1:9" ht="22.15" customHeight="1" x14ac:dyDescent="0.2">
      <c r="A11" s="225" t="s">
        <v>173</v>
      </c>
      <c r="B11" s="225"/>
      <c r="C11" s="225"/>
      <c r="D11" s="225"/>
      <c r="E11" s="225"/>
      <c r="F11" s="225"/>
      <c r="G11" s="122">
        <v>4</v>
      </c>
      <c r="H11" s="123">
        <v>-194217</v>
      </c>
      <c r="I11" s="123">
        <v>-10529</v>
      </c>
    </row>
    <row r="12" spans="1:9" ht="23.45" customHeight="1" x14ac:dyDescent="0.2">
      <c r="A12" s="225" t="s">
        <v>174</v>
      </c>
      <c r="B12" s="225"/>
      <c r="C12" s="225"/>
      <c r="D12" s="225"/>
      <c r="E12" s="225"/>
      <c r="F12" s="225"/>
      <c r="G12" s="122">
        <v>5</v>
      </c>
      <c r="H12" s="123">
        <v>821001</v>
      </c>
      <c r="I12" s="123">
        <v>1079156</v>
      </c>
    </row>
    <row r="13" spans="1:9" ht="12.75" customHeight="1" x14ac:dyDescent="0.2">
      <c r="A13" s="225" t="s">
        <v>175</v>
      </c>
      <c r="B13" s="225"/>
      <c r="C13" s="225"/>
      <c r="D13" s="225"/>
      <c r="E13" s="225"/>
      <c r="F13" s="225"/>
      <c r="G13" s="122">
        <v>6</v>
      </c>
      <c r="H13" s="123">
        <v>-574370</v>
      </c>
      <c r="I13" s="123">
        <v>-689572</v>
      </c>
    </row>
    <row r="14" spans="1:9" ht="12.75" customHeight="1" x14ac:dyDescent="0.2">
      <c r="A14" s="225" t="s">
        <v>176</v>
      </c>
      <c r="B14" s="225"/>
      <c r="C14" s="225"/>
      <c r="D14" s="225"/>
      <c r="E14" s="225"/>
      <c r="F14" s="225"/>
      <c r="G14" s="122">
        <v>7</v>
      </c>
      <c r="H14" s="123">
        <v>1848700</v>
      </c>
      <c r="I14" s="123">
        <v>1350069</v>
      </c>
    </row>
    <row r="15" spans="1:9" ht="12.75" customHeight="1" x14ac:dyDescent="0.2">
      <c r="A15" s="225" t="s">
        <v>177</v>
      </c>
      <c r="B15" s="225"/>
      <c r="C15" s="225"/>
      <c r="D15" s="225"/>
      <c r="E15" s="225"/>
      <c r="F15" s="225"/>
      <c r="G15" s="122">
        <v>8</v>
      </c>
      <c r="H15" s="123">
        <v>-2088995</v>
      </c>
      <c r="I15" s="123">
        <v>1376200</v>
      </c>
    </row>
    <row r="16" spans="1:9" ht="12.75" customHeight="1" x14ac:dyDescent="0.2">
      <c r="A16" s="225" t="s">
        <v>178</v>
      </c>
      <c r="B16" s="225"/>
      <c r="C16" s="225"/>
      <c r="D16" s="225"/>
      <c r="E16" s="225"/>
      <c r="F16" s="225"/>
      <c r="G16" s="122">
        <v>9</v>
      </c>
      <c r="H16" s="123">
        <v>5667457</v>
      </c>
      <c r="I16" s="123">
        <v>123742</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99096352</v>
      </c>
      <c r="I18" s="125">
        <f>I8+I9</f>
        <v>100062246</v>
      </c>
    </row>
    <row r="19" spans="1:9" ht="12.75" customHeight="1" x14ac:dyDescent="0.2">
      <c r="A19" s="248" t="s">
        <v>180</v>
      </c>
      <c r="B19" s="248"/>
      <c r="C19" s="248"/>
      <c r="D19" s="248"/>
      <c r="E19" s="248"/>
      <c r="F19" s="248"/>
      <c r="G19" s="124">
        <v>12</v>
      </c>
      <c r="H19" s="125">
        <f>H20+H21+H22+H23</f>
        <v>-48880502</v>
      </c>
      <c r="I19" s="125">
        <f>I20+I21+I22+I23</f>
        <v>-24005017</v>
      </c>
    </row>
    <row r="20" spans="1:9" ht="12.75" customHeight="1" x14ac:dyDescent="0.2">
      <c r="A20" s="225" t="s">
        <v>181</v>
      </c>
      <c r="B20" s="225"/>
      <c r="C20" s="225"/>
      <c r="D20" s="225"/>
      <c r="E20" s="225"/>
      <c r="F20" s="225"/>
      <c r="G20" s="122">
        <v>13</v>
      </c>
      <c r="H20" s="123">
        <v>35927259</v>
      </c>
      <c r="I20" s="123">
        <v>25181846</v>
      </c>
    </row>
    <row r="21" spans="1:9" ht="12.75" customHeight="1" x14ac:dyDescent="0.2">
      <c r="A21" s="225" t="s">
        <v>182</v>
      </c>
      <c r="B21" s="225"/>
      <c r="C21" s="225"/>
      <c r="D21" s="225"/>
      <c r="E21" s="225"/>
      <c r="F21" s="225"/>
      <c r="G21" s="122">
        <v>14</v>
      </c>
      <c r="H21" s="123">
        <v>-81308269</v>
      </c>
      <c r="I21" s="123">
        <v>-50603669</v>
      </c>
    </row>
    <row r="22" spans="1:9" ht="12.75" customHeight="1" x14ac:dyDescent="0.2">
      <c r="A22" s="225" t="s">
        <v>183</v>
      </c>
      <c r="B22" s="225"/>
      <c r="C22" s="225"/>
      <c r="D22" s="225"/>
      <c r="E22" s="225"/>
      <c r="F22" s="225"/>
      <c r="G22" s="122">
        <v>15</v>
      </c>
      <c r="H22" s="123">
        <v>-3499492</v>
      </c>
      <c r="I22" s="123">
        <v>1416806</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50215850</v>
      </c>
      <c r="I24" s="125">
        <f>I18+I19</f>
        <v>76057229</v>
      </c>
    </row>
    <row r="25" spans="1:9" ht="12.75" customHeight="1" x14ac:dyDescent="0.2">
      <c r="A25" s="189" t="s">
        <v>186</v>
      </c>
      <c r="B25" s="189"/>
      <c r="C25" s="189"/>
      <c r="D25" s="189"/>
      <c r="E25" s="189"/>
      <c r="F25" s="189"/>
      <c r="G25" s="122">
        <v>18</v>
      </c>
      <c r="H25" s="123">
        <v>-1834935</v>
      </c>
      <c r="I25" s="123">
        <v>-1434140</v>
      </c>
    </row>
    <row r="26" spans="1:9" ht="12.75" customHeight="1" x14ac:dyDescent="0.2">
      <c r="A26" s="189" t="s">
        <v>187</v>
      </c>
      <c r="B26" s="189"/>
      <c r="C26" s="189"/>
      <c r="D26" s="189"/>
      <c r="E26" s="189"/>
      <c r="F26" s="189"/>
      <c r="G26" s="122">
        <v>19</v>
      </c>
      <c r="H26" s="123">
        <v>-3490660</v>
      </c>
      <c r="I26" s="123">
        <v>-4207822</v>
      </c>
    </row>
    <row r="27" spans="1:9" ht="25.9" customHeight="1" x14ac:dyDescent="0.2">
      <c r="A27" s="252" t="s">
        <v>188</v>
      </c>
      <c r="B27" s="252"/>
      <c r="C27" s="252"/>
      <c r="D27" s="252"/>
      <c r="E27" s="252"/>
      <c r="F27" s="252"/>
      <c r="G27" s="124">
        <v>20</v>
      </c>
      <c r="H27" s="125">
        <f>H24+H25+H26</f>
        <v>44890255</v>
      </c>
      <c r="I27" s="125">
        <f>I24+I25+I26</f>
        <v>70415267</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151624</v>
      </c>
      <c r="I29" s="126">
        <v>19750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308923</v>
      </c>
      <c r="I31" s="126">
        <v>244248</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4678</v>
      </c>
      <c r="I33" s="126">
        <v>360942</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465225</v>
      </c>
      <c r="I35" s="127">
        <f>I29+I30+I31+I32+I33+I34</f>
        <v>624940</v>
      </c>
    </row>
    <row r="36" spans="1:9" ht="22.9" customHeight="1" x14ac:dyDescent="0.2">
      <c r="A36" s="189" t="s">
        <v>197</v>
      </c>
      <c r="B36" s="189"/>
      <c r="C36" s="189"/>
      <c r="D36" s="189"/>
      <c r="E36" s="189"/>
      <c r="F36" s="189"/>
      <c r="G36" s="122">
        <v>28</v>
      </c>
      <c r="H36" s="126">
        <v>-27810752</v>
      </c>
      <c r="I36" s="126">
        <v>-12296757</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-1540523</v>
      </c>
      <c r="I38" s="126">
        <v>0</v>
      </c>
    </row>
    <row r="39" spans="1:9" ht="12.75" customHeight="1" x14ac:dyDescent="0.2">
      <c r="A39" s="189" t="s">
        <v>200</v>
      </c>
      <c r="B39" s="189"/>
      <c r="C39" s="189"/>
      <c r="D39" s="189"/>
      <c r="E39" s="189"/>
      <c r="F39" s="189"/>
      <c r="G39" s="122">
        <v>31</v>
      </c>
      <c r="H39" s="126">
        <v>0</v>
      </c>
      <c r="I39" s="126">
        <v>-73876</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-29351275</v>
      </c>
      <c r="I41" s="127">
        <f>I36+I37+I38+I39+I40</f>
        <v>-12370633</v>
      </c>
    </row>
    <row r="42" spans="1:9" ht="29.45" customHeight="1" x14ac:dyDescent="0.2">
      <c r="A42" s="252" t="s">
        <v>203</v>
      </c>
      <c r="B42" s="252"/>
      <c r="C42" s="252"/>
      <c r="D42" s="252"/>
      <c r="E42" s="252"/>
      <c r="F42" s="252"/>
      <c r="G42" s="124">
        <v>34</v>
      </c>
      <c r="H42" s="127">
        <f>H35+H41</f>
        <v>-28886050</v>
      </c>
      <c r="I42" s="127">
        <f>I35+I41</f>
        <v>-11745693</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130321402</v>
      </c>
      <c r="I46" s="126">
        <v>9813326</v>
      </c>
    </row>
    <row r="47" spans="1:9" ht="12.75" customHeight="1" x14ac:dyDescent="0.2">
      <c r="A47" s="189" t="s">
        <v>208</v>
      </c>
      <c r="B47" s="189"/>
      <c r="C47" s="189"/>
      <c r="D47" s="189"/>
      <c r="E47" s="189"/>
      <c r="F47" s="189"/>
      <c r="G47" s="122">
        <v>38</v>
      </c>
      <c r="H47" s="126">
        <v>0</v>
      </c>
      <c r="I47" s="126">
        <v>2034680</v>
      </c>
    </row>
    <row r="48" spans="1:9" ht="22.15" customHeight="1" x14ac:dyDescent="0.2">
      <c r="A48" s="247" t="s">
        <v>209</v>
      </c>
      <c r="B48" s="247"/>
      <c r="C48" s="247"/>
      <c r="D48" s="247"/>
      <c r="E48" s="247"/>
      <c r="F48" s="247"/>
      <c r="G48" s="124">
        <v>39</v>
      </c>
      <c r="H48" s="127">
        <f>H44+H45+H46+H47</f>
        <v>130321402</v>
      </c>
      <c r="I48" s="127">
        <f>I44+I45+I46+I47</f>
        <v>11848006</v>
      </c>
    </row>
    <row r="49" spans="1:9" ht="24.6" customHeight="1" x14ac:dyDescent="0.2">
      <c r="A49" s="189" t="s">
        <v>306</v>
      </c>
      <c r="B49" s="189"/>
      <c r="C49" s="189"/>
      <c r="D49" s="189"/>
      <c r="E49" s="189"/>
      <c r="F49" s="189"/>
      <c r="G49" s="122">
        <v>40</v>
      </c>
      <c r="H49" s="126">
        <v>-53187662</v>
      </c>
      <c r="I49" s="126">
        <v>-53195710</v>
      </c>
    </row>
    <row r="50" spans="1:9" ht="12.75" customHeight="1" x14ac:dyDescent="0.2">
      <c r="A50" s="189" t="s">
        <v>210</v>
      </c>
      <c r="B50" s="189"/>
      <c r="C50" s="189"/>
      <c r="D50" s="189"/>
      <c r="E50" s="189"/>
      <c r="F50" s="189"/>
      <c r="G50" s="122">
        <v>41</v>
      </c>
      <c r="H50" s="126">
        <v>0</v>
      </c>
      <c r="I50" s="126">
        <v>-46543</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-3300860</v>
      </c>
      <c r="I53" s="126">
        <v>-3431751</v>
      </c>
    </row>
    <row r="54" spans="1:9" ht="30.6" customHeight="1" x14ac:dyDescent="0.2">
      <c r="A54" s="247" t="s">
        <v>214</v>
      </c>
      <c r="B54" s="247"/>
      <c r="C54" s="247"/>
      <c r="D54" s="247"/>
      <c r="E54" s="247"/>
      <c r="F54" s="247"/>
      <c r="G54" s="124">
        <v>45</v>
      </c>
      <c r="H54" s="127">
        <f>H49+H50+H51+H52+H53</f>
        <v>-56488522</v>
      </c>
      <c r="I54" s="127">
        <f>I49+I50+I51+I52+I53</f>
        <v>-56674004</v>
      </c>
    </row>
    <row r="55" spans="1:9" ht="29.45" customHeight="1" x14ac:dyDescent="0.2">
      <c r="A55" s="252" t="s">
        <v>215</v>
      </c>
      <c r="B55" s="252"/>
      <c r="C55" s="252"/>
      <c r="D55" s="252"/>
      <c r="E55" s="252"/>
      <c r="F55" s="252"/>
      <c r="G55" s="124">
        <v>46</v>
      </c>
      <c r="H55" s="127">
        <f>H48+H54</f>
        <v>73832880</v>
      </c>
      <c r="I55" s="127">
        <f>I48+I54</f>
        <v>-44825998</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89837085</v>
      </c>
      <c r="I57" s="127">
        <f>I27+I42+I55+I56</f>
        <v>13843576</v>
      </c>
    </row>
    <row r="58" spans="1:9" x14ac:dyDescent="0.2">
      <c r="A58" s="253" t="s">
        <v>218</v>
      </c>
      <c r="B58" s="253"/>
      <c r="C58" s="253"/>
      <c r="D58" s="253"/>
      <c r="E58" s="253"/>
      <c r="F58" s="253"/>
      <c r="G58" s="122">
        <v>49</v>
      </c>
      <c r="H58" s="126">
        <v>2180374</v>
      </c>
      <c r="I58" s="126">
        <v>2281711</v>
      </c>
    </row>
    <row r="59" spans="1:9" ht="31.15" customHeight="1" x14ac:dyDescent="0.2">
      <c r="A59" s="252" t="s">
        <v>219</v>
      </c>
      <c r="B59" s="252"/>
      <c r="C59" s="252"/>
      <c r="D59" s="252"/>
      <c r="E59" s="252"/>
      <c r="F59" s="252"/>
      <c r="G59" s="124">
        <v>50</v>
      </c>
      <c r="H59" s="127">
        <f>H57+H58</f>
        <v>92017459</v>
      </c>
      <c r="I59" s="127">
        <f>I57+I58</f>
        <v>16125287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activeCell="L13" sqref="L1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465</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463</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pane xSplit="7" ySplit="6" topLeftCell="H7" activePane="bottomRight" state="frozen"/>
      <selection pane="topRight" activeCell="H1" sqref="H1"/>
      <selection pane="bottomLeft" activeCell="A7" sqref="A7"/>
      <selection pane="bottomRight" activeCell="K22" sqref="K22"/>
    </sheetView>
  </sheetViews>
  <sheetFormatPr defaultRowHeight="12.75" x14ac:dyDescent="0.2"/>
  <cols>
    <col min="1" max="4" width="9.140625" style="1"/>
    <col min="5" max="5" width="10.140625" style="1" bestFit="1" customWidth="1"/>
    <col min="6" max="6" width="9.140625" style="1"/>
    <col min="7" max="7" width="11.140625" style="1" customWidth="1"/>
    <col min="8" max="8" width="11.140625" style="33" customWidth="1"/>
    <col min="9"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1566400660</v>
      </c>
      <c r="I7" s="41">
        <v>178030772</v>
      </c>
      <c r="J7" s="41">
        <v>36604533</v>
      </c>
      <c r="K7" s="41">
        <v>147604502</v>
      </c>
      <c r="L7" s="41">
        <v>47568237</v>
      </c>
      <c r="M7" s="41">
        <v>0</v>
      </c>
      <c r="N7" s="41">
        <v>246479478</v>
      </c>
      <c r="O7" s="41">
        <v>0</v>
      </c>
      <c r="P7" s="41">
        <v>0</v>
      </c>
      <c r="Q7" s="41">
        <v>0</v>
      </c>
      <c r="R7" s="41">
        <v>0</v>
      </c>
      <c r="S7" s="41">
        <v>0</v>
      </c>
      <c r="T7" s="41">
        <v>0</v>
      </c>
      <c r="U7" s="41">
        <v>150057579</v>
      </c>
      <c r="V7" s="41">
        <v>0</v>
      </c>
      <c r="W7" s="42">
        <f>H7+I7+J7+K7-L7+M7+N7+O7+P7+Q7+R7+U7+V7</f>
        <v>2277609287</v>
      </c>
      <c r="X7" s="41">
        <v>0</v>
      </c>
      <c r="Y7" s="42">
        <f>W7+X7</f>
        <v>2277609287</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1566400660</v>
      </c>
      <c r="I10" s="42">
        <f t="shared" ref="I10:Y10" si="2">I7+I8+I9</f>
        <v>178030772</v>
      </c>
      <c r="J10" s="42">
        <f t="shared" si="2"/>
        <v>36604533</v>
      </c>
      <c r="K10" s="42">
        <f>K7+K8+K9</f>
        <v>147604502</v>
      </c>
      <c r="L10" s="42">
        <f t="shared" si="2"/>
        <v>47568237</v>
      </c>
      <c r="M10" s="42">
        <f t="shared" si="2"/>
        <v>0</v>
      </c>
      <c r="N10" s="42">
        <f t="shared" si="2"/>
        <v>246479478</v>
      </c>
      <c r="O10" s="42">
        <f t="shared" si="2"/>
        <v>0</v>
      </c>
      <c r="P10" s="42">
        <f t="shared" si="2"/>
        <v>0</v>
      </c>
      <c r="Q10" s="42">
        <f t="shared" si="2"/>
        <v>0</v>
      </c>
      <c r="R10" s="42">
        <f t="shared" si="2"/>
        <v>0</v>
      </c>
      <c r="S10" s="42">
        <f t="shared" si="2"/>
        <v>0</v>
      </c>
      <c r="T10" s="42">
        <f t="shared" si="2"/>
        <v>0</v>
      </c>
      <c r="U10" s="42">
        <f t="shared" si="2"/>
        <v>150057579</v>
      </c>
      <c r="V10" s="42">
        <f t="shared" si="2"/>
        <v>0</v>
      </c>
      <c r="W10" s="42">
        <f t="shared" si="2"/>
        <v>2277609287</v>
      </c>
      <c r="X10" s="42">
        <f t="shared" si="2"/>
        <v>0</v>
      </c>
      <c r="Y10" s="42">
        <f t="shared" si="2"/>
        <v>2277609287</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193832036</v>
      </c>
      <c r="W11" s="42">
        <f t="shared" ref="W11:W29" si="3">H11+I11+J11+K11-L11+M11+N11+O11+P11+Q11+R11+U11+V11+S11+T11</f>
        <v>193832036</v>
      </c>
      <c r="X11" s="41">
        <v>0</v>
      </c>
      <c r="Y11" s="42">
        <f t="shared" ref="Y11:Y29" si="4">W11+X11</f>
        <v>193832036</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-1810623</v>
      </c>
      <c r="O18" s="41">
        <v>0</v>
      </c>
      <c r="P18" s="41">
        <v>0</v>
      </c>
      <c r="Q18" s="41">
        <v>0</v>
      </c>
      <c r="R18" s="41">
        <v>0</v>
      </c>
      <c r="S18" s="41">
        <v>0</v>
      </c>
      <c r="T18" s="41">
        <v>0</v>
      </c>
      <c r="U18" s="41">
        <v>0</v>
      </c>
      <c r="V18" s="41">
        <v>0</v>
      </c>
      <c r="W18" s="42">
        <f t="shared" si="3"/>
        <v>-1810623</v>
      </c>
      <c r="X18" s="41">
        <v>0</v>
      </c>
      <c r="Y18" s="42">
        <f t="shared" si="4"/>
        <v>-1810623</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325912</v>
      </c>
      <c r="O20" s="41">
        <v>0</v>
      </c>
      <c r="P20" s="41">
        <v>0</v>
      </c>
      <c r="Q20" s="41">
        <v>0</v>
      </c>
      <c r="R20" s="41">
        <v>0</v>
      </c>
      <c r="S20" s="41">
        <v>0</v>
      </c>
      <c r="T20" s="41">
        <v>0</v>
      </c>
      <c r="U20" s="41">
        <v>0</v>
      </c>
      <c r="V20" s="41">
        <v>0</v>
      </c>
      <c r="W20" s="42">
        <f t="shared" si="3"/>
        <v>325912</v>
      </c>
      <c r="X20" s="41">
        <v>0</v>
      </c>
      <c r="Y20" s="42">
        <f t="shared" si="4"/>
        <v>325912</v>
      </c>
    </row>
    <row r="21" spans="1:25" ht="30.75" customHeight="1" x14ac:dyDescent="0.2">
      <c r="A21" s="278" t="s">
        <v>419</v>
      </c>
      <c r="B21" s="278"/>
      <c r="C21" s="278"/>
      <c r="D21" s="278"/>
      <c r="E21" s="278"/>
      <c r="F21" s="278"/>
      <c r="G21" s="6">
        <v>15</v>
      </c>
      <c r="H21" s="41">
        <v>0</v>
      </c>
      <c r="I21" s="41">
        <v>4844165</v>
      </c>
      <c r="J21" s="41">
        <v>0</v>
      </c>
      <c r="K21" s="41">
        <v>0</v>
      </c>
      <c r="L21" s="41">
        <v>0</v>
      </c>
      <c r="M21" s="41">
        <v>0</v>
      </c>
      <c r="N21" s="41">
        <v>0</v>
      </c>
      <c r="O21" s="41">
        <v>0</v>
      </c>
      <c r="P21" s="41">
        <v>0</v>
      </c>
      <c r="Q21" s="41">
        <v>0</v>
      </c>
      <c r="R21" s="41">
        <v>0</v>
      </c>
      <c r="S21" s="41">
        <v>0</v>
      </c>
      <c r="T21" s="41">
        <v>0</v>
      </c>
      <c r="U21" s="41">
        <v>0</v>
      </c>
      <c r="V21" s="41">
        <v>0</v>
      </c>
      <c r="W21" s="42">
        <f t="shared" si="3"/>
        <v>4844165</v>
      </c>
      <c r="X21" s="41">
        <v>0</v>
      </c>
      <c r="Y21" s="42">
        <f t="shared" si="4"/>
        <v>4844165</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-62928783</v>
      </c>
      <c r="V26" s="41">
        <v>0</v>
      </c>
      <c r="W26" s="42">
        <f t="shared" si="3"/>
        <v>-62928783</v>
      </c>
      <c r="X26" s="41">
        <v>0</v>
      </c>
      <c r="Y26" s="42">
        <f t="shared" si="4"/>
        <v>-62928783</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7259455</v>
      </c>
      <c r="K28" s="41">
        <v>0</v>
      </c>
      <c r="L28" s="41">
        <v>0</v>
      </c>
      <c r="M28" s="41">
        <v>0</v>
      </c>
      <c r="N28" s="41">
        <v>73849622</v>
      </c>
      <c r="O28" s="41">
        <v>0</v>
      </c>
      <c r="P28" s="41">
        <v>0</v>
      </c>
      <c r="Q28" s="41">
        <v>0</v>
      </c>
      <c r="R28" s="41">
        <v>0</v>
      </c>
      <c r="S28" s="41">
        <v>0</v>
      </c>
      <c r="T28" s="41">
        <v>0</v>
      </c>
      <c r="U28" s="41">
        <v>-81109077</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1566400660</v>
      </c>
      <c r="I30" s="44">
        <f t="shared" ref="I30:Y30" si="5">SUM(I10:I29)</f>
        <v>182874937</v>
      </c>
      <c r="J30" s="44">
        <f t="shared" si="5"/>
        <v>43863988</v>
      </c>
      <c r="K30" s="44">
        <f t="shared" si="5"/>
        <v>147604502</v>
      </c>
      <c r="L30" s="44">
        <f t="shared" si="5"/>
        <v>47568237</v>
      </c>
      <c r="M30" s="44">
        <f t="shared" si="5"/>
        <v>0</v>
      </c>
      <c r="N30" s="44">
        <f t="shared" si="5"/>
        <v>318844389</v>
      </c>
      <c r="O30" s="44">
        <f t="shared" si="5"/>
        <v>0</v>
      </c>
      <c r="P30" s="44">
        <f t="shared" si="5"/>
        <v>0</v>
      </c>
      <c r="Q30" s="44">
        <f t="shared" si="5"/>
        <v>0</v>
      </c>
      <c r="R30" s="44">
        <f t="shared" si="5"/>
        <v>0</v>
      </c>
      <c r="S30" s="44">
        <f t="shared" si="5"/>
        <v>0</v>
      </c>
      <c r="T30" s="44">
        <f t="shared" si="5"/>
        <v>0</v>
      </c>
      <c r="U30" s="44">
        <f t="shared" si="5"/>
        <v>6019719</v>
      </c>
      <c r="V30" s="44">
        <f t="shared" si="5"/>
        <v>193832036</v>
      </c>
      <c r="W30" s="44">
        <f t="shared" si="5"/>
        <v>2411871994</v>
      </c>
      <c r="X30" s="44">
        <f t="shared" si="5"/>
        <v>0</v>
      </c>
      <c r="Y30" s="44">
        <f t="shared" si="5"/>
        <v>2411871994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-1484711</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-1484711</v>
      </c>
      <c r="X32" s="42">
        <f t="shared" si="6"/>
        <v>0</v>
      </c>
      <c r="Y32" s="42">
        <f t="shared" si="6"/>
        <v>-1484711</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-1484711</v>
      </c>
      <c r="O33" s="42">
        <f t="shared" si="8"/>
        <v>0</v>
      </c>
      <c r="P33" s="42">
        <f t="shared" si="8"/>
        <v>0</v>
      </c>
      <c r="Q33" s="42">
        <f t="shared" si="8"/>
        <v>0</v>
      </c>
      <c r="R33" s="42">
        <f t="shared" si="8"/>
        <v>0</v>
      </c>
      <c r="S33" s="42">
        <f t="shared" ref="S33:T33" si="9">S11+S32</f>
        <v>0</v>
      </c>
      <c r="T33" s="42">
        <f t="shared" si="9"/>
        <v>0</v>
      </c>
      <c r="U33" s="42">
        <f t="shared" si="8"/>
        <v>0</v>
      </c>
      <c r="V33" s="42">
        <f t="shared" si="8"/>
        <v>193832036</v>
      </c>
      <c r="W33" s="42">
        <f t="shared" si="8"/>
        <v>192347325</v>
      </c>
      <c r="X33" s="42">
        <f t="shared" si="8"/>
        <v>0</v>
      </c>
      <c r="Y33" s="42">
        <f t="shared" si="8"/>
        <v>192347325</v>
      </c>
    </row>
    <row r="34" spans="1:25" ht="30.75" customHeight="1" x14ac:dyDescent="0.2">
      <c r="A34" s="300" t="s">
        <v>428</v>
      </c>
      <c r="B34" s="300"/>
      <c r="C34" s="300"/>
      <c r="D34" s="300"/>
      <c r="E34" s="300"/>
      <c r="F34" s="300"/>
      <c r="G34" s="8">
        <v>27</v>
      </c>
      <c r="H34" s="44">
        <f>SUM(H21:H29)</f>
        <v>0</v>
      </c>
      <c r="I34" s="44">
        <f t="shared" ref="I34:Y34" si="10">SUM(I21:I29)</f>
        <v>4844165</v>
      </c>
      <c r="J34" s="44">
        <f t="shared" si="10"/>
        <v>7259455</v>
      </c>
      <c r="K34" s="44">
        <f t="shared" si="10"/>
        <v>0</v>
      </c>
      <c r="L34" s="44">
        <f t="shared" si="10"/>
        <v>0</v>
      </c>
      <c r="M34" s="44">
        <f t="shared" si="10"/>
        <v>0</v>
      </c>
      <c r="N34" s="44">
        <f t="shared" si="10"/>
        <v>73849622</v>
      </c>
      <c r="O34" s="44">
        <f t="shared" si="10"/>
        <v>0</v>
      </c>
      <c r="P34" s="44">
        <f t="shared" si="10"/>
        <v>0</v>
      </c>
      <c r="Q34" s="44">
        <f t="shared" si="10"/>
        <v>0</v>
      </c>
      <c r="R34" s="44">
        <f t="shared" si="10"/>
        <v>0</v>
      </c>
      <c r="S34" s="44">
        <f t="shared" ref="S34:T34" si="11">SUM(S21:S29)</f>
        <v>0</v>
      </c>
      <c r="T34" s="44">
        <f t="shared" si="11"/>
        <v>0</v>
      </c>
      <c r="U34" s="44">
        <f t="shared" si="10"/>
        <v>-144037860</v>
      </c>
      <c r="V34" s="44">
        <f t="shared" si="10"/>
        <v>0</v>
      </c>
      <c r="W34" s="44">
        <f t="shared" si="10"/>
        <v>-58084618</v>
      </c>
      <c r="X34" s="44">
        <f t="shared" si="10"/>
        <v>0</v>
      </c>
      <c r="Y34" s="44">
        <f t="shared" si="10"/>
        <v>-58084618</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1566400660</v>
      </c>
      <c r="I36" s="41">
        <v>182874937</v>
      </c>
      <c r="J36" s="41">
        <v>43863988</v>
      </c>
      <c r="K36" s="41">
        <v>147604502</v>
      </c>
      <c r="L36" s="41">
        <v>47568237</v>
      </c>
      <c r="M36" s="41">
        <v>0</v>
      </c>
      <c r="N36" s="41">
        <v>318844389</v>
      </c>
      <c r="O36" s="41">
        <v>0</v>
      </c>
      <c r="P36" s="41">
        <v>0</v>
      </c>
      <c r="Q36" s="41">
        <v>0</v>
      </c>
      <c r="R36" s="41">
        <v>0</v>
      </c>
      <c r="S36" s="41">
        <v>0</v>
      </c>
      <c r="T36" s="41">
        <v>0</v>
      </c>
      <c r="U36" s="41">
        <v>199851755</v>
      </c>
      <c r="V36" s="41">
        <v>0</v>
      </c>
      <c r="W36" s="45">
        <f>H36+I36+J36+K36-L36+M36+N36+O36+P36+Q36+R36+U36+V36+S36+T36</f>
        <v>2411871994</v>
      </c>
      <c r="X36" s="41">
        <v>0</v>
      </c>
      <c r="Y36" s="45">
        <f t="shared" ref="Y36:Y38" si="12">W36+X36</f>
        <v>2411871994</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1566400660</v>
      </c>
      <c r="I39" s="42">
        <f t="shared" ref="I39:Y39" si="14">I36+I37+I38</f>
        <v>182874937</v>
      </c>
      <c r="J39" s="42">
        <f t="shared" si="14"/>
        <v>43863988</v>
      </c>
      <c r="K39" s="42">
        <f t="shared" si="14"/>
        <v>147604502</v>
      </c>
      <c r="L39" s="42">
        <f t="shared" si="14"/>
        <v>47568237</v>
      </c>
      <c r="M39" s="42">
        <f t="shared" si="14"/>
        <v>0</v>
      </c>
      <c r="N39" s="42">
        <f t="shared" si="14"/>
        <v>318844389</v>
      </c>
      <c r="O39" s="42">
        <f t="shared" si="14"/>
        <v>0</v>
      </c>
      <c r="P39" s="42">
        <f t="shared" si="14"/>
        <v>0</v>
      </c>
      <c r="Q39" s="42">
        <f t="shared" si="14"/>
        <v>0</v>
      </c>
      <c r="R39" s="42">
        <f t="shared" si="14"/>
        <v>0</v>
      </c>
      <c r="S39" s="42">
        <f t="shared" si="14"/>
        <v>0</v>
      </c>
      <c r="T39" s="42">
        <f t="shared" si="14"/>
        <v>0</v>
      </c>
      <c r="U39" s="42">
        <f t="shared" si="14"/>
        <v>199851755</v>
      </c>
      <c r="V39" s="42">
        <f t="shared" si="14"/>
        <v>0</v>
      </c>
      <c r="W39" s="42">
        <f t="shared" si="14"/>
        <v>2411871994</v>
      </c>
      <c r="X39" s="42">
        <f t="shared" si="14"/>
        <v>0</v>
      </c>
      <c r="Y39" s="42">
        <f t="shared" si="14"/>
        <v>2411871994</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58938518</v>
      </c>
      <c r="W40" s="45">
        <f t="shared" ref="W40:W58" si="15">H40+I40+J40+K40-L40+M40+N40+O40+P40+Q40+R40+U40+V40+S40+T40</f>
        <v>58938518</v>
      </c>
      <c r="X40" s="41">
        <v>0</v>
      </c>
      <c r="Y40" s="45">
        <f t="shared" ref="Y40:Y58" si="16">W40+X40</f>
        <v>58938518</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1190417</v>
      </c>
      <c r="J50" s="41">
        <v>0</v>
      </c>
      <c r="K50" s="41">
        <v>0</v>
      </c>
      <c r="L50" s="41">
        <v>0</v>
      </c>
      <c r="M50" s="41">
        <v>0</v>
      </c>
      <c r="N50" s="41">
        <v>0</v>
      </c>
      <c r="O50" s="41">
        <v>0</v>
      </c>
      <c r="P50" s="41">
        <v>0</v>
      </c>
      <c r="Q50" s="41">
        <v>0</v>
      </c>
      <c r="R50" s="41">
        <v>0</v>
      </c>
      <c r="S50" s="41">
        <v>0</v>
      </c>
      <c r="T50" s="41">
        <v>0</v>
      </c>
      <c r="U50" s="41">
        <v>0</v>
      </c>
      <c r="V50" s="41">
        <v>0</v>
      </c>
      <c r="W50" s="45">
        <f t="shared" si="15"/>
        <v>1190417</v>
      </c>
      <c r="X50" s="41">
        <v>0</v>
      </c>
      <c r="Y50" s="45">
        <f t="shared" si="16"/>
        <v>1190417</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-4090571</v>
      </c>
      <c r="M53" s="41">
        <v>0</v>
      </c>
      <c r="N53" s="41">
        <v>0</v>
      </c>
      <c r="O53" s="41">
        <v>0</v>
      </c>
      <c r="P53" s="41">
        <v>0</v>
      </c>
      <c r="Q53" s="41">
        <v>0</v>
      </c>
      <c r="R53" s="41">
        <v>0</v>
      </c>
      <c r="S53" s="41">
        <v>0</v>
      </c>
      <c r="T53" s="41">
        <v>0</v>
      </c>
      <c r="U53" s="41">
        <v>0</v>
      </c>
      <c r="V53" s="41">
        <v>0</v>
      </c>
      <c r="W53" s="45">
        <f t="shared" si="15"/>
        <v>4090571</v>
      </c>
      <c r="X53" s="41">
        <v>0</v>
      </c>
      <c r="Y53" s="45">
        <f t="shared" si="16"/>
        <v>4090571</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1566400660</v>
      </c>
      <c r="I59" s="44">
        <f t="shared" ref="I59:Y59" si="17">SUM(I39:I58)</f>
        <v>184065354</v>
      </c>
      <c r="J59" s="44">
        <f t="shared" si="17"/>
        <v>43863988</v>
      </c>
      <c r="K59" s="44">
        <f t="shared" si="17"/>
        <v>147604502</v>
      </c>
      <c r="L59" s="44">
        <f t="shared" si="17"/>
        <v>43477666</v>
      </c>
      <c r="M59" s="44">
        <f t="shared" si="17"/>
        <v>0</v>
      </c>
      <c r="N59" s="44">
        <f t="shared" si="17"/>
        <v>318844389</v>
      </c>
      <c r="O59" s="44">
        <f t="shared" si="17"/>
        <v>0</v>
      </c>
      <c r="P59" s="44">
        <f t="shared" si="17"/>
        <v>0</v>
      </c>
      <c r="Q59" s="44">
        <f t="shared" si="17"/>
        <v>0</v>
      </c>
      <c r="R59" s="44">
        <f t="shared" si="17"/>
        <v>0</v>
      </c>
      <c r="S59" s="44">
        <f t="shared" si="17"/>
        <v>0</v>
      </c>
      <c r="T59" s="44">
        <f t="shared" si="17"/>
        <v>0</v>
      </c>
      <c r="U59" s="44">
        <f t="shared" si="17"/>
        <v>199851755</v>
      </c>
      <c r="V59" s="44">
        <f t="shared" si="17"/>
        <v>58938518</v>
      </c>
      <c r="W59" s="44">
        <f t="shared" si="17"/>
        <v>2476091500</v>
      </c>
      <c r="X59" s="44">
        <f t="shared" si="17"/>
        <v>0</v>
      </c>
      <c r="Y59" s="44">
        <f t="shared" si="17"/>
        <v>2476091500</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58938518</v>
      </c>
      <c r="W62" s="45">
        <f t="shared" si="20"/>
        <v>58938518</v>
      </c>
      <c r="X62" s="45">
        <f t="shared" si="20"/>
        <v>0</v>
      </c>
      <c r="Y62" s="45">
        <f t="shared" si="20"/>
        <v>58938518</v>
      </c>
    </row>
    <row r="63" spans="1:25" ht="29.25" customHeight="1" x14ac:dyDescent="0.2">
      <c r="A63" s="300" t="s">
        <v>435</v>
      </c>
      <c r="B63" s="300"/>
      <c r="C63" s="300"/>
      <c r="D63" s="300"/>
      <c r="E63" s="300"/>
      <c r="F63" s="300"/>
      <c r="G63" s="8">
        <v>54</v>
      </c>
      <c r="H63" s="46">
        <f>SUM(H50:H58)</f>
        <v>0</v>
      </c>
      <c r="I63" s="46">
        <f t="shared" ref="I63:Y63" si="22">SUM(I50:I58)</f>
        <v>1190417</v>
      </c>
      <c r="J63" s="46">
        <f t="shared" si="22"/>
        <v>0</v>
      </c>
      <c r="K63" s="46">
        <f t="shared" si="22"/>
        <v>0</v>
      </c>
      <c r="L63" s="46">
        <f t="shared" si="22"/>
        <v>-4090571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5280988</v>
      </c>
      <c r="X63" s="46">
        <f t="shared" si="22"/>
        <v>0</v>
      </c>
      <c r="Y63" s="46">
        <f t="shared" si="22"/>
        <v>5280988</v>
      </c>
    </row>
  </sheetData>
  <sheetProtection algorithmName="SHA-512" hashValue="8DqO5UJy/Sz1UAHXVRBEF6ZwMZo0m3wRypfMoXRy86vENu0Apa9eKzgp4wSj0V8gnzNZEKqlk9S8v7swGJi3Rw==" saltValue="JQ6LUnZwsHZUmZi2KYukZ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0" zoomScaleNormal="90" workbookViewId="0">
      <selection activeCell="L3" sqref="L3"/>
    </sheetView>
  </sheetViews>
  <sheetFormatPr defaultRowHeight="12.75" x14ac:dyDescent="0.2"/>
  <cols>
    <col min="9" max="9" width="53.8554687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ht="193.5" customHeight="1" x14ac:dyDescent="0.2">
      <c r="A3" s="303"/>
      <c r="B3" s="303"/>
      <c r="C3" s="303"/>
      <c r="D3" s="303"/>
      <c r="E3" s="303"/>
      <c r="F3" s="303"/>
      <c r="G3" s="303"/>
      <c r="H3" s="303"/>
      <c r="I3" s="303"/>
    </row>
    <row r="4" spans="1:9" ht="96.75" customHeight="1" x14ac:dyDescent="0.2">
      <c r="A4" s="303"/>
      <c r="B4" s="303"/>
      <c r="C4" s="303"/>
      <c r="D4" s="303"/>
      <c r="E4" s="303"/>
      <c r="F4" s="303"/>
      <c r="G4" s="303"/>
      <c r="H4" s="303"/>
      <c r="I4" s="303"/>
    </row>
    <row r="5" spans="1:9" x14ac:dyDescent="0.2">
      <c r="A5" s="303"/>
      <c r="B5" s="303"/>
      <c r="C5" s="303"/>
      <c r="D5" s="303"/>
      <c r="E5" s="303"/>
      <c r="F5" s="303"/>
      <c r="G5" s="303"/>
      <c r="H5" s="303"/>
      <c r="I5" s="303"/>
    </row>
    <row r="6" spans="1:9" ht="164.25" customHeight="1" x14ac:dyDescent="0.2">
      <c r="A6" s="303"/>
      <c r="B6" s="303"/>
      <c r="C6" s="303"/>
      <c r="D6" s="303"/>
      <c r="E6" s="303"/>
      <c r="F6" s="303"/>
      <c r="G6" s="303"/>
      <c r="H6" s="303"/>
      <c r="I6" s="303"/>
    </row>
    <row r="7" spans="1:9" x14ac:dyDescent="0.2">
      <c r="A7" s="303"/>
      <c r="B7" s="303"/>
      <c r="C7" s="303"/>
      <c r="D7" s="303"/>
      <c r="E7" s="303"/>
      <c r="F7" s="303"/>
      <c r="G7" s="303"/>
      <c r="H7" s="303"/>
      <c r="I7" s="303"/>
    </row>
    <row r="8" spans="1:9" ht="128.25" customHeight="1" x14ac:dyDescent="0.2">
      <c r="A8" s="303"/>
      <c r="B8" s="303"/>
      <c r="C8" s="303"/>
      <c r="D8" s="303"/>
      <c r="E8" s="303"/>
      <c r="F8" s="303"/>
      <c r="G8" s="303"/>
      <c r="H8" s="303"/>
      <c r="I8" s="303"/>
    </row>
    <row r="9" spans="1:9" ht="178.5" customHeight="1"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ht="152.25" customHeight="1" x14ac:dyDescent="0.2">
      <c r="A11" s="303"/>
      <c r="B11" s="303"/>
      <c r="C11" s="303"/>
      <c r="D11" s="303"/>
      <c r="E11" s="303"/>
      <c r="F11" s="303"/>
      <c r="G11" s="303"/>
      <c r="H11" s="303"/>
      <c r="I11" s="303"/>
    </row>
    <row r="12" spans="1:9" ht="39.75" customHeight="1" x14ac:dyDescent="0.2">
      <c r="A12" s="303"/>
      <c r="B12" s="303"/>
      <c r="C12" s="303"/>
      <c r="D12" s="303"/>
      <c r="E12" s="303"/>
      <c r="F12" s="303"/>
      <c r="G12" s="303"/>
      <c r="H12" s="303"/>
      <c r="I12" s="303"/>
    </row>
    <row r="13" spans="1:9" ht="39.75" customHeight="1" x14ac:dyDescent="0.2">
      <c r="A13" s="303"/>
      <c r="B13" s="303"/>
      <c r="C13" s="303"/>
      <c r="D13" s="303"/>
      <c r="E13" s="303"/>
      <c r="F13" s="303"/>
      <c r="G13" s="303"/>
      <c r="H13" s="303"/>
      <c r="I13" s="303"/>
    </row>
    <row r="14" spans="1:9" ht="30.75" customHeight="1" x14ac:dyDescent="0.2">
      <c r="A14" s="303"/>
      <c r="B14" s="303"/>
      <c r="C14" s="303"/>
      <c r="D14" s="303"/>
      <c r="E14" s="303"/>
      <c r="F14" s="303"/>
      <c r="G14" s="303"/>
      <c r="H14" s="303"/>
      <c r="I14" s="303"/>
    </row>
    <row r="15" spans="1:9" ht="94.5" customHeight="1" x14ac:dyDescent="0.2">
      <c r="A15" s="303"/>
      <c r="B15" s="303"/>
      <c r="C15" s="303"/>
      <c r="D15" s="303"/>
      <c r="E15" s="303"/>
      <c r="F15" s="303"/>
      <c r="G15" s="303"/>
      <c r="H15" s="303"/>
      <c r="I15" s="303"/>
    </row>
    <row r="16" spans="1:9" ht="27.75" customHeight="1" x14ac:dyDescent="0.2">
      <c r="A16" s="303"/>
      <c r="B16" s="303"/>
      <c r="C16" s="303"/>
      <c r="D16" s="303"/>
      <c r="E16" s="303"/>
      <c r="F16" s="303"/>
      <c r="G16" s="303"/>
      <c r="H16" s="303"/>
      <c r="I16" s="303"/>
    </row>
    <row r="17" spans="1:9" ht="44.25" customHeight="1" x14ac:dyDescent="0.2">
      <c r="A17" s="303"/>
      <c r="B17" s="303"/>
      <c r="C17" s="303"/>
      <c r="D17" s="303"/>
      <c r="E17" s="303"/>
      <c r="F17" s="303"/>
      <c r="G17" s="303"/>
      <c r="H17" s="303"/>
      <c r="I17" s="303"/>
    </row>
    <row r="18" spans="1:9" ht="27.75" customHeight="1" x14ac:dyDescent="0.2">
      <c r="A18" s="303"/>
      <c r="B18" s="303"/>
      <c r="C18" s="303"/>
      <c r="D18" s="303"/>
      <c r="E18" s="303"/>
      <c r="F18" s="303"/>
      <c r="G18" s="303"/>
      <c r="H18" s="303"/>
      <c r="I18" s="303"/>
    </row>
    <row r="19" spans="1:9" ht="48.75" customHeight="1" x14ac:dyDescent="0.2">
      <c r="A19" s="303"/>
      <c r="B19" s="303"/>
      <c r="C19" s="303"/>
      <c r="D19" s="303"/>
      <c r="E19" s="303"/>
      <c r="F19" s="303"/>
      <c r="G19" s="303"/>
      <c r="H19" s="303"/>
      <c r="I19" s="303"/>
    </row>
    <row r="20" spans="1:9" ht="63" customHeight="1" x14ac:dyDescent="0.2">
      <c r="A20" s="303"/>
      <c r="B20" s="303"/>
      <c r="C20" s="303"/>
      <c r="D20" s="303"/>
      <c r="E20" s="303"/>
      <c r="F20" s="303"/>
      <c r="G20" s="303"/>
      <c r="H20" s="303"/>
      <c r="I20" s="303"/>
    </row>
    <row r="21" spans="1:9" ht="119.25" customHeight="1" x14ac:dyDescent="0.2">
      <c r="A21" s="303"/>
      <c r="B21" s="303"/>
      <c r="C21" s="303"/>
      <c r="D21" s="303"/>
      <c r="E21" s="303"/>
      <c r="F21" s="303"/>
      <c r="G21" s="303"/>
      <c r="H21" s="303"/>
      <c r="I21" s="303"/>
    </row>
    <row r="22" spans="1:9" ht="114.75" customHeight="1" x14ac:dyDescent="0.2">
      <c r="A22" s="303"/>
      <c r="B22" s="303"/>
      <c r="C22" s="303"/>
      <c r="D22" s="303"/>
      <c r="E22" s="303"/>
      <c r="F22" s="303"/>
      <c r="G22" s="303"/>
      <c r="H22" s="303"/>
      <c r="I22" s="303"/>
    </row>
    <row r="23" spans="1:9" ht="24" customHeight="1" x14ac:dyDescent="0.2">
      <c r="A23" s="303"/>
      <c r="B23" s="303"/>
      <c r="C23" s="303"/>
      <c r="D23" s="303"/>
      <c r="E23" s="303"/>
      <c r="F23" s="303"/>
      <c r="G23" s="303"/>
      <c r="H23" s="303"/>
      <c r="I23" s="303"/>
    </row>
    <row r="24" spans="1:9" ht="65.25" customHeight="1" x14ac:dyDescent="0.2">
      <c r="A24" s="303"/>
      <c r="B24" s="303"/>
      <c r="C24" s="303"/>
      <c r="D24" s="303"/>
      <c r="E24" s="303"/>
      <c r="F24" s="303"/>
      <c r="G24" s="303"/>
      <c r="H24" s="303"/>
      <c r="I24" s="303"/>
    </row>
    <row r="25" spans="1:9" ht="28.5" customHeight="1" x14ac:dyDescent="0.2">
      <c r="A25" s="303"/>
      <c r="B25" s="303"/>
      <c r="C25" s="303"/>
      <c r="D25" s="303"/>
      <c r="E25" s="303"/>
      <c r="F25" s="303"/>
      <c r="G25" s="303"/>
      <c r="H25" s="303"/>
      <c r="I25" s="303"/>
    </row>
    <row r="26" spans="1:9" ht="155.25" customHeight="1" x14ac:dyDescent="0.2">
      <c r="A26" s="303"/>
      <c r="B26" s="303"/>
      <c r="C26" s="303"/>
      <c r="D26" s="303"/>
      <c r="E26" s="303"/>
      <c r="F26" s="303"/>
      <c r="G26" s="303"/>
      <c r="H26" s="303"/>
      <c r="I26" s="303"/>
    </row>
    <row r="27" spans="1:9" ht="103.5" customHeight="1" x14ac:dyDescent="0.2">
      <c r="A27" s="303"/>
      <c r="B27" s="303"/>
      <c r="C27" s="303"/>
      <c r="D27" s="303"/>
      <c r="E27" s="303"/>
      <c r="F27" s="303"/>
      <c r="G27" s="303"/>
      <c r="H27" s="303"/>
      <c r="I27" s="303"/>
    </row>
    <row r="28" spans="1:9" ht="32.25" customHeight="1" x14ac:dyDescent="0.2">
      <c r="A28" s="303"/>
      <c r="B28" s="303"/>
      <c r="C28" s="303"/>
      <c r="D28" s="303"/>
      <c r="E28" s="303"/>
      <c r="F28" s="303"/>
      <c r="G28" s="303"/>
      <c r="H28" s="303"/>
      <c r="I28" s="303"/>
    </row>
    <row r="29" spans="1:9" ht="32.25" customHeight="1" x14ac:dyDescent="0.2">
      <c r="A29" s="303"/>
      <c r="B29" s="303"/>
      <c r="C29" s="303"/>
      <c r="D29" s="303"/>
      <c r="E29" s="303"/>
      <c r="F29" s="303"/>
      <c r="G29" s="303"/>
      <c r="H29" s="303"/>
      <c r="I29" s="303"/>
    </row>
    <row r="30" spans="1:9" ht="30.75" customHeight="1" x14ac:dyDescent="0.2">
      <c r="A30" s="303"/>
      <c r="B30" s="303"/>
      <c r="C30" s="303"/>
      <c r="D30" s="303"/>
      <c r="E30" s="303"/>
      <c r="F30" s="303"/>
      <c r="G30" s="303"/>
      <c r="H30" s="303"/>
      <c r="I30" s="303"/>
    </row>
    <row r="31" spans="1:9" ht="56.25" customHeight="1"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35" customHeight="1" x14ac:dyDescent="0.2">
      <c r="A39" s="303"/>
      <c r="B39" s="303"/>
      <c r="C39" s="303"/>
      <c r="D39" s="303"/>
      <c r="E39" s="303"/>
      <c r="F39" s="303"/>
      <c r="G39" s="303"/>
      <c r="H39" s="303"/>
      <c r="I39" s="303"/>
    </row>
    <row r="40" spans="1:9" ht="162"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2021-04-20T14:00:18Z</cp:lastPrinted>
  <dcterms:created xsi:type="dcterms:W3CDTF">2008-10-17T11:51:54Z</dcterms:created>
  <dcterms:modified xsi:type="dcterms:W3CDTF">2021-04-23T12:00:19Z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