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IKKNL26C\"/>
    </mc:Choice>
  </mc:AlternateContent>
  <xr:revisionPtr revIDLastSave="0" documentId="13_ncr:1_{E8B53A7D-DC6A-443E-B3EE-295125C1E814}" xr6:coauthVersionLast="45" xr6:coauthVersionMax="45" xr10:uidLastSave="{00000000-0000-0000-0000-000000000000}"/>
  <bookViews>
    <workbookView xWindow="1815" yWindow="1815" windowWidth="21600" windowHeight="1138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7" i="19" l="1"/>
  <c r="K97"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47" i="2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H72" i="18"/>
  <c r="I55" i="20"/>
  <c r="I24" i="20"/>
  <c r="I27" i="20" s="1"/>
  <c r="K60" i="19"/>
  <c r="K14" i="19"/>
  <c r="K61" i="19" s="1"/>
  <c r="I14" i="19"/>
  <c r="I61" i="19" s="1"/>
  <c r="I62" i="19" s="1"/>
  <c r="I66" i="19" s="1"/>
  <c r="I101" i="19" s="1"/>
  <c r="J60" i="19"/>
  <c r="H61" i="19"/>
  <c r="I47" i="21"/>
  <c r="I34" i="21"/>
  <c r="W61" i="22"/>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101" i="19" s="1"/>
  <c r="K64" i="19"/>
  <c r="K63" i="19"/>
  <c r="I68" i="19"/>
  <c r="I67" i="19"/>
  <c r="I63" i="19"/>
  <c r="I64" i="19"/>
  <c r="J63" i="19"/>
  <c r="H64" i="19"/>
  <c r="I49" i="21"/>
  <c r="I51" i="21" s="1"/>
  <c r="I72" i="18"/>
  <c r="H62" i="19"/>
  <c r="H68" i="19" s="1"/>
  <c r="H63" i="19"/>
  <c r="J62" i="19"/>
  <c r="J66" i="19" s="1"/>
  <c r="J101" i="19" s="1"/>
  <c r="J64" i="19"/>
  <c r="K68" i="19" l="1"/>
  <c r="K67" i="19"/>
  <c r="H66" i="19"/>
  <c r="H101" i="19" s="1"/>
  <c r="H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<sst xmlns="http://schemas.openxmlformats.org/spreadsheetml/2006/main" count="520" uniqueCount="454">
  <si>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</si>
  <si>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</si>
  <si>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</si>
  <si>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</si>
  <si>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</si>
  <si>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</si>
  <si>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</si>
  <si>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</si>
  <si>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</si>
  <si>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</si>
  <si>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</si>
  <si>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</si>
  <si>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</si>
  <si>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</si>
  <si>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</si>
  <si>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</si>
  <si>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</si>
  <si>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</si>
  <si>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</si>
  <si>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</si>
  <si>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</si>
  <si>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</si>
  <si>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</si>
  <si>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</si>
  <si>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</si>
  <si>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</si>
  <si>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</si>
  <si>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</si>
  <si>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</si>
  <si>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</si>
  <si>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</si>
  <si>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</si>
  <si>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</si>
  <si>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</si>
  <si>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</si>
  <si>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</si>
  <si>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</si>
  <si>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</si>
  <si>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</si>
  <si>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</si>
  <si>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</si>
  <si>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</si>
  <si>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</si>
  <si>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</si>
  <si>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</si>
  <si>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</si>
  <si>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</si>
  <si>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</si>
  <si>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</si>
  <si>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</si>
  <si>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</si>
  <si>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</si>
  <si>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</si>
  <si>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</si>
  <si>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</si>
  <si>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</si>
  <si>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</si>
  <si>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</si>
  <si>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</si>
  <si>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</si>
  <si>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</si>
  <si>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</si>
  <si>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</si>
  <si>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</si>
  <si>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</si>
  <si>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</si>
  <si>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</si>
  <si>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</si>
  <si>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</si>
  <si>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</si>
  <si>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</si>
  <si>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</si>
  <si>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</si>
  <si>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</si>
  <si>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</si>
  <si>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</si>
  <si>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</si>
  <si>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</si>
  <si>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</si>
  <si>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</si>
  <si>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</si>
  <si>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</si>
  <si>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</si>
  <si>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</si>
  <si>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</si>
  <si>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</si>
  <si>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</si>
  <si>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</si>
  <si>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</si>
  <si>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</si>
  <si>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</si>
  <si>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</si>
  <si>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</si>
  <si>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</si>
  <si>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</si>
  <si>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</si>
  <si>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</si>
  <si>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</si>
  <si>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</si>
  <si>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</si>
  <si>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</si>
  <si>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</si>
  <si>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</si>
  <si>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</si>
  <si>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</si>
  <si>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</si>
  <si>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</si>
  <si>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</si>
  <si>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</si>
  <si>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</si>
  <si>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</si>
  <si>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</si>
  <si>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</si>
  <si>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</si>
  <si>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</si>
  <si>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</si>
  <si>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</si>
  <si>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</si>
  <si>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</si>
  <si>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</si>
  <si>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</si>
  <si>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</si>
  <si>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</si>
  <si>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</si>
  <si>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</si>
  <si>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</si>
  <si>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</si>
  <si>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</si>
  <si>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</si>
  <si>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</si>
  <si>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</si>
  <si>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</si>
  <si>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</si>
  <si>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</si>
  <si>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</si>
  <si>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</si>
  <si>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</si>
  <si>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</si>
  <si>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</si>
  <si>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</si>
  <si>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</si>
  <si>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</si>
  <si>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</si>
  <si>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</si>
  <si>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</si>
  <si>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</si>
  <si>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</si>
  <si>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</si>
  <si>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</si>
  <si>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</si>
  <si>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</si>
  <si>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</si>
  <si>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</si>
  <si>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</si>
  <si>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</si>
  <si>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</si>
  <si>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</si>
  <si>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</si>
  <si>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</si>
  <si>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</si>
  <si>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</si>
  <si>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</si>
  <si>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</si>
  <si>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</si>
  <si>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</si>
  <si>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</si>
  <si>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</si>
  <si>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</si>
  <si>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</si>
  <si>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</si>
  <si>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</si>
  <si>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</si>
  <si>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</si>
  <si>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</si>
  <si>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</si>
  <si>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</si>
  <si>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</si>
  <si>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</si>
  <si>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</si>
  <si>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</si>
  <si>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</si>
  <si>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</si>
  <si>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</si>
  <si>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</si>
  <si>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</si>
  <si>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</si>
  <si>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</si>
  <si>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</si>
  <si>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</si>
  <si>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</si>
  <si>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</si>
  <si>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</si>
  <si>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</si>
  <si>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</si>
  <si>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</si>
  <si>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</si>
  <si>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</si>
  <si>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</si>
  <si>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</si>
  <si>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</si>
  <si>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</si>
  <si>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</si>
  <si>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</si>
  <si>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</si>
  <si>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</si>
  <si>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</si>
  <si>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</si>
  <si>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</si>
  <si>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</si>
  <si>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</si>
  <si>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</si>
  <si>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</si>
  <si>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</si>
  <si>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</si>
  <si>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</si>
  <si>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</si>
  <si>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</si>
  <si>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</si>
  <si>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</si>
  <si>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</si>
  <si>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</si>
  <si>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</si>
  <si>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</si>
  <si>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</si>
  <si>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</si>
  <si>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</si>
  <si>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</si>
  <si>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</si>
  <si>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</si>
  <si>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</si>
  <si>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</si>
  <si>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</si>
  <si>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</si>
  <si>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</si>
  <si>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</si>
  <si>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</si>
  <si>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</si>
  <si>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</si>
  <si>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</si>
  <si>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</si>
  <si>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</si>
  <si>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</si>
  <si>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</si>
  <si>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</si>
  <si>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</si>
  <si>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</si>
  <si>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</si>
  <si>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</si>
  <si>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</si>
  <si>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</si>
  <si>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</si>
  <si>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</si>
  <si>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</si>
  <si>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</si>
  <si>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</si>
  <si>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</si>
  <si>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</si>
  <si>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</si>
  <si>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</si>
  <si>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</si>
  <si>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</si>
  <si>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</si>
  <si>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</si>
  <si>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</si>
  <si>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</si>
  <si>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</si>
  <si>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</si>
  <si>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</si>
  <si>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</si>
  <si>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</si>
  <si>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</si>
  <si>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</si>
  <si>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</si>
  <si>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</si>
  <si>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</si>
  <si>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</si>
  <si>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</si>
  <si>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</si>
  <si>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</si>
  <si>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</si>
  <si>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</si>
  <si>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</si>
  <si>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</si>
  <si>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</si>
  <si>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</si>
  <si>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</si>
  <si>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</si>
  <si>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</si>
  <si>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</si>
  <si>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</si>
  <si>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</si>
  <si>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</si>
  <si>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</si>
  <si>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</si>
  <si>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</si>
  <si>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</si>
  <si>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</si>
  <si>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</si>
  <si>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</si>
  <si>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</si>
  <si>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</si>
  <si>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</si>
  <si>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</si>
  <si>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</si>
  <si>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</si>
  <si>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</si>
  <si>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</si>
  <si>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</si>
  <si>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</si>
  <si>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</si>
  <si>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</si>
  <si>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</si>
  <si>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</si>
  <si>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</si>
  <si>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</si>
  <si>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</si>
  <si>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</si>
  <si>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</si>
  <si>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</si>
  <si>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</si>
  <si>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</si>
  <si>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</si>
  <si>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</si>
  <si>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</si>
  <si>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</si>
  <si>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</si>
  <si>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</si>
  <si>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</si>
  <si>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</si>
  <si>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</si>
  <si>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</si>
  <si>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</si>
  <si>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</si>
  <si>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</si>
  <si>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</si>
  <si>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</si>
  <si>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</si>
  <si>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</si>
  <si>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</si>
  <si>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</si>
  <si>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</si>
  <si>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</si>
  <si>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</si>
  <si>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</si>
  <si>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</si>
  <si>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</si>
  <si>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</si>
  <si>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</si>
  <si>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</si>
  <si>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</si>
  <si>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</si>
  <si>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</si>
  <si>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</si>
  <si>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</si>
  <si>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</si>
  <si>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</si>
  <si>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</si>
  <si>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</si>
  <si>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</si>
  <si>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</si>
  <si>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</si>
  <si>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</si>
  <si>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</si>
  <si>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</si>
  <si>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</si>
  <si>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</si>
  <si>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</si>
  <si>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</si>
  <si>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</si>
  <si>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</si>
  <si>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</si>
  <si>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</si>
  <si>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</si>
  <si>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</si>
  <si>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</si>
  <si>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</si>
  <si>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</si>
  <si>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</si>
  <si>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</si>
  <si>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</si>
  <si>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</si>
  <si>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</si>
  <si>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</si>
  <si>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</si>
  <si>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</si>
  <si>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</si>
  <si>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</si>
  <si>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</si>
  <si>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</si>
  <si>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</si>
  <si>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</si>
  <si>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</si>
  <si>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</si>
  <si>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</si>
  <si>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</si>
  <si>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</si>
  <si>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</si>
  <si>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</si>
  <si>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</si>
  <si>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</si>
  <si>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</si>
  <si>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</si>
  <si>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</si>
  <si>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</si>
  <si>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</si>
  <si>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</si>
  <si>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</si>
  <si>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</si>
  <si>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</si>
  <si>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</si>
  <si>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</si>
  <si>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</si>
  <si>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</si>
  <si>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</si>
  <si>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</si>
  <si>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</si>
  <si>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</si>
  <si>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</si>
  <si>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</si>
  <si>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</si>
  <si>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</si>
  <si>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</si>
  <si>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</si>
  <si>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</si>
  <si>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</si>
  <si>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</si>
  <si>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</si>
  <si>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</si>
  <si>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</si>
  <si>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</si>
  <si>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</si>
  <si>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</si>
  <si>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</si>
  <si>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HR</t>
  </si>
  <si>
    <t>010006549</t>
  </si>
  <si>
    <t>18928523252</t>
  </si>
  <si>
    <t>1627</t>
  </si>
  <si>
    <t>549300TMC6BYESPQ7W85</t>
  </si>
  <si>
    <t>PODRAVKA prehrambena industrija d.d., KOPRIVNICA</t>
  </si>
  <si>
    <t>KOPRIVNICA</t>
  </si>
  <si>
    <t>ANTE STARČEVIĆA 32</t>
  </si>
  <si>
    <t>podravka@podravka.hr</t>
  </si>
  <si>
    <t>www.podravka.com</t>
  </si>
  <si>
    <t>Artner Kukec Julijana</t>
  </si>
  <si>
    <t>048 653 055</t>
  </si>
  <si>
    <t>Julijana.ArtnerKukec@podravka.hr</t>
  </si>
  <si>
    <t>Obveznik: PODRAVKA prehrambena industrija d.d., KOPRIVNICA</t>
  </si>
  <si>
    <t>Obveznik:  PODRAVKA prehrambena industrija d.d., KOPRIVNICA</t>
  </si>
  <si>
    <t>Ernst &amp; Young d.o.o.</t>
  </si>
  <si>
    <t>Berislav Horvat</t>
  </si>
  <si>
    <t>01.01.2020.</t>
  </si>
  <si>
    <t>u razdoblju 01.01.2020. do 31.12.2020.</t>
  </si>
  <si>
    <t>stanje na dan 31.12.2020.</t>
  </si>
  <si>
    <t xml:space="preserve">BILJEŠKE UZ FINANCIJSKE IZVJEŠTAJE - TFI
(sastavljaju se za tromjesečna izvještajna razdoblja)
Naziv izdavatelja:    PODRAVKA prehrambena industrija d.d., KOPRIVNICA
OIB:   18928523252
Izvještajno razdoblje: 01.01.2020.-31.12.2020.
Nerevidirani financijski izvještaji Podravke d.d. za razdoblje 1.-12. 2020. godine pripremljeni su u skladu sa Zakonom o računovodstvu Republike Hrvatske i Međunarodnim standardima financijskog izvještavanja (MSFI) te daju cjelovit i istinit prikaz imovine i obveza, dobitka i gubitka, financijskog položaja i poslovanja.
Sukladno standardu MSFI 16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Društvo iskazuje kratkoročna rezerviranja u okviru pozicije Odgođeno plaćanje troškova i prihodi budućega razdoblja dok se obveze za kamate po kreditima iskazuju unutar pozicije Ostale kratkoročne obveze.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Detaljnije informacije o financijskim izvještajima i utjecaju COVID-19 na poslovanje Podravke d.d. dostupne su u PDF dokumentu "Rezultati poslovanja Podravke d.d. za razdoblje 1.-12.2020. godine - nerevidirano" koji je istovremeno s ovim dokumentom objavljen na internetskim stranicama HANFE, Zagrebačke burze i Izdavatelja.
Iste računovodstvene politike i metode se primjenjuju prilikom sastavljanja financijskih izvještaja za tromjesečno izvještajno razdoblje kao i u posljednjim godišnjim financijskim izvještajima.
U računovodstvenim politikama u 2020. godini dopunjen je model za izračun očekivanih kreditnih gubitaka za potraživanja od kupaca uključivanjem makroekonomskog utjecaja u izračun. 
Zbog uvažavanja specifičnosti poslovanja segmenata, razdvojen je i prilagođen dosadašnji jedinstveni model za utvrđivanje ispravka vrijednosti zaliha, na model za segment Prehrane te model za segment Farmaceutike.
Financijski izvještaji za 2020. godinu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</si>
</sst>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3" sqref="M1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450</v>
      </c>
      <c r="F4" s="136"/>
      <c r="G4" s="77" t="s">
        <v>0</v>
      </c>
      <c r="H4" s="135">
        <v>44196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433</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434</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435</v>
      </c>
      <c r="D15" s="143"/>
      <c r="E15" s="160"/>
      <c r="F15" s="161"/>
      <c r="G15" s="97" t="s">
        <v>416</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436</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48000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3167</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t="s">
        <v>448</v>
      </c>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t="s">
        <v>449</v>
      </c>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452</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2092574121</v>
      </c>
      <c r="I9" s="34">
        <f>I10+I17+I27+I38+I43</f>
        <v>2109444156</v>
      </c>
    </row>
    <row r="10" spans="1:9" ht="12.75" customHeight="1" x14ac:dyDescent="0.2">
      <c r="A10" s="187" t="s">
        <v>5</v>
      </c>
      <c r="B10" s="187"/>
      <c r="C10" s="187"/>
      <c r="D10" s="187"/>
      <c r="E10" s="187"/>
      <c r="F10" s="187"/>
      <c r="G10" s="16">
        <v>3</v>
      </c>
      <c r="H10" s="34">
        <f>H11+H12+H13+H14+H15+H16</f>
        <v>84738126</v>
      </c>
      <c r="I10" s="34">
        <f>I11+I12+I13+I14+I15+I16</f>
        <v>84120842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77936646</v>
      </c>
      <c r="I12" s="33">
        <v>77035710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6801480</v>
      </c>
      <c r="I15" s="33">
        <v>7085132</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948017022</v>
      </c>
      <c r="I17" s="34">
        <f>I18+I19+I20+I21+I22+I23+I24+I25+I26</f>
        <v>954993358</v>
      </c>
    </row>
    <row r="18" spans="1:9" ht="12.75" customHeight="1" x14ac:dyDescent="0.2">
      <c r="A18" s="186" t="s">
        <v>13</v>
      </c>
      <c r="B18" s="186"/>
      <c r="C18" s="186"/>
      <c r="D18" s="186"/>
      <c r="E18" s="186"/>
      <c r="F18" s="186"/>
      <c r="G18" s="15">
        <v>11</v>
      </c>
      <c r="H18" s="33">
        <v>57909131</v>
      </c>
      <c r="I18" s="33">
        <v>56772221</v>
      </c>
    </row>
    <row r="19" spans="1:9" ht="12.75" customHeight="1" x14ac:dyDescent="0.2">
      <c r="A19" s="186" t="s">
        <v>14</v>
      </c>
      <c r="B19" s="186"/>
      <c r="C19" s="186"/>
      <c r="D19" s="186"/>
      <c r="E19" s="186"/>
      <c r="F19" s="186"/>
      <c r="G19" s="15">
        <v>12</v>
      </c>
      <c r="H19" s="33">
        <v>422475282</v>
      </c>
      <c r="I19" s="33">
        <v>406562637</v>
      </c>
    </row>
    <row r="20" spans="1:9" ht="12.75" customHeight="1" x14ac:dyDescent="0.2">
      <c r="A20" s="186" t="s">
        <v>15</v>
      </c>
      <c r="B20" s="186"/>
      <c r="C20" s="186"/>
      <c r="D20" s="186"/>
      <c r="E20" s="186"/>
      <c r="F20" s="186"/>
      <c r="G20" s="15">
        <v>13</v>
      </c>
      <c r="H20" s="33">
        <v>269997957</v>
      </c>
      <c r="I20" s="33">
        <v>269826853</v>
      </c>
    </row>
    <row r="21" spans="1:9" ht="12.75" customHeight="1" x14ac:dyDescent="0.2">
      <c r="A21" s="186" t="s">
        <v>16</v>
      </c>
      <c r="B21" s="186"/>
      <c r="C21" s="186"/>
      <c r="D21" s="186"/>
      <c r="E21" s="186"/>
      <c r="F21" s="186"/>
      <c r="G21" s="15">
        <v>14</v>
      </c>
      <c r="H21" s="33">
        <v>41112287</v>
      </c>
      <c r="I21" s="33">
        <v>48691871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3765153</v>
      </c>
      <c r="I23" s="33">
        <v>913125</v>
      </c>
    </row>
    <row r="24" spans="1:9" ht="12.75" customHeight="1" x14ac:dyDescent="0.2">
      <c r="A24" s="186" t="s">
        <v>19</v>
      </c>
      <c r="B24" s="186"/>
      <c r="C24" s="186"/>
      <c r="D24" s="186"/>
      <c r="E24" s="186"/>
      <c r="F24" s="186"/>
      <c r="G24" s="15">
        <v>17</v>
      </c>
      <c r="H24" s="33">
        <v>42757212</v>
      </c>
      <c r="I24" s="33">
        <v>63171995</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110000000</v>
      </c>
      <c r="I26" s="33">
        <v>109054656</v>
      </c>
    </row>
    <row r="27" spans="1:9" ht="12.75" customHeight="1" x14ac:dyDescent="0.2">
      <c r="A27" s="187" t="s">
        <v>22</v>
      </c>
      <c r="B27" s="187"/>
      <c r="C27" s="187"/>
      <c r="D27" s="187"/>
      <c r="E27" s="187"/>
      <c r="F27" s="187"/>
      <c r="G27" s="16">
        <v>20</v>
      </c>
      <c r="H27" s="34">
        <f>SUM(H28:H37)</f>
        <v>1015430473</v>
      </c>
      <c r="I27" s="34">
        <f>SUM(I28:I37)</f>
        <v>1021940507</v>
      </c>
    </row>
    <row r="28" spans="1:9" ht="12.75" customHeight="1" x14ac:dyDescent="0.2">
      <c r="A28" s="186" t="s">
        <v>23</v>
      </c>
      <c r="B28" s="186"/>
      <c r="C28" s="186"/>
      <c r="D28" s="186"/>
      <c r="E28" s="186"/>
      <c r="F28" s="186"/>
      <c r="G28" s="15">
        <v>21</v>
      </c>
      <c r="H28" s="33">
        <v>978278607</v>
      </c>
      <c r="I28" s="33">
        <v>984249504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518838</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532554</v>
      </c>
      <c r="I34" s="33">
        <v>559377</v>
      </c>
    </row>
    <row r="35" spans="1:9" ht="12.75" customHeight="1" x14ac:dyDescent="0.2">
      <c r="A35" s="186" t="s">
        <v>30</v>
      </c>
      <c r="B35" s="186"/>
      <c r="C35" s="186"/>
      <c r="D35" s="186"/>
      <c r="E35" s="186"/>
      <c r="F35" s="186"/>
      <c r="G35" s="15">
        <v>28</v>
      </c>
      <c r="H35" s="33">
        <v>221769</v>
      </c>
      <c r="I35" s="33">
        <v>215245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36397543</v>
      </c>
      <c r="I37" s="33">
        <v>36397543</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44388500</v>
      </c>
      <c r="I43" s="33">
        <v>48389449</v>
      </c>
    </row>
    <row r="44" spans="1:9" ht="12.75" customHeight="1" x14ac:dyDescent="0.2">
      <c r="A44" s="188" t="s">
        <v>382</v>
      </c>
      <c r="B44" s="188"/>
      <c r="C44" s="188"/>
      <c r="D44" s="188"/>
      <c r="E44" s="188"/>
      <c r="F44" s="188"/>
      <c r="G44" s="16">
        <v>37</v>
      </c>
      <c r="H44" s="34">
        <f>H45+H53+H60+H70</f>
        <v>947046055</v>
      </c>
      <c r="I44" s="34">
        <f>I45+I53+I60+I70</f>
        <v>945677885</v>
      </c>
    </row>
    <row r="45" spans="1:9" ht="12.75" customHeight="1" x14ac:dyDescent="0.2">
      <c r="A45" s="187" t="s">
        <v>39</v>
      </c>
      <c r="B45" s="187"/>
      <c r="C45" s="187"/>
      <c r="D45" s="187"/>
      <c r="E45" s="187"/>
      <c r="F45" s="187"/>
      <c r="G45" s="16">
        <v>38</v>
      </c>
      <c r="H45" s="34">
        <f>SUM(H46:H52)</f>
        <v>438975867</v>
      </c>
      <c r="I45" s="34">
        <f>SUM(I46:I52)</f>
        <v>458380255</v>
      </c>
    </row>
    <row r="46" spans="1:9" ht="12.75" customHeight="1" x14ac:dyDescent="0.2">
      <c r="A46" s="186" t="s">
        <v>40</v>
      </c>
      <c r="B46" s="186"/>
      <c r="C46" s="186"/>
      <c r="D46" s="186"/>
      <c r="E46" s="186"/>
      <c r="F46" s="186"/>
      <c r="G46" s="15">
        <v>39</v>
      </c>
      <c r="H46" s="33">
        <v>146148219</v>
      </c>
      <c r="I46" s="33">
        <v>139540454</v>
      </c>
    </row>
    <row r="47" spans="1:9" ht="12.75" customHeight="1" x14ac:dyDescent="0.2">
      <c r="A47" s="186" t="s">
        <v>41</v>
      </c>
      <c r="B47" s="186"/>
      <c r="C47" s="186"/>
      <c r="D47" s="186"/>
      <c r="E47" s="186"/>
      <c r="F47" s="186"/>
      <c r="G47" s="15">
        <v>40</v>
      </c>
      <c r="H47" s="33">
        <v>26275145</v>
      </c>
      <c r="I47" s="33">
        <v>25827126</v>
      </c>
    </row>
    <row r="48" spans="1:9" ht="12.75" customHeight="1" x14ac:dyDescent="0.2">
      <c r="A48" s="186" t="s">
        <v>42</v>
      </c>
      <c r="B48" s="186"/>
      <c r="C48" s="186"/>
      <c r="D48" s="186"/>
      <c r="E48" s="186"/>
      <c r="F48" s="186"/>
      <c r="G48" s="15">
        <v>41</v>
      </c>
      <c r="H48" s="33">
        <v>177289102</v>
      </c>
      <c r="I48" s="33">
        <v>191051926</v>
      </c>
    </row>
    <row r="49" spans="1:9" ht="12.75" customHeight="1" x14ac:dyDescent="0.2">
      <c r="A49" s="186" t="s">
        <v>43</v>
      </c>
      <c r="B49" s="186"/>
      <c r="C49" s="186"/>
      <c r="D49" s="186"/>
      <c r="E49" s="186"/>
      <c r="F49" s="186"/>
      <c r="G49" s="15">
        <v>42</v>
      </c>
      <c r="H49" s="33">
        <v>88188330</v>
      </c>
      <c r="I49" s="33">
        <v>100885678</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1075071</v>
      </c>
      <c r="I51" s="33">
        <v>1075071</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480552184</v>
      </c>
      <c r="I53" s="34">
        <f>SUM(I54:I59)</f>
        <v>400114748</v>
      </c>
    </row>
    <row r="54" spans="1:9" ht="12.75" customHeight="1" x14ac:dyDescent="0.2">
      <c r="A54" s="186" t="s">
        <v>48</v>
      </c>
      <c r="B54" s="186"/>
      <c r="C54" s="186"/>
      <c r="D54" s="186"/>
      <c r="E54" s="186"/>
      <c r="F54" s="186"/>
      <c r="G54" s="15">
        <v>47</v>
      </c>
      <c r="H54" s="33">
        <v>290484997</v>
      </c>
      <c r="I54" s="33">
        <v>211195172</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184596116</v>
      </c>
      <c r="I56" s="33">
        <v>186302651</v>
      </c>
    </row>
    <row r="57" spans="1:9" ht="12.75" customHeight="1" x14ac:dyDescent="0.2">
      <c r="A57" s="186" t="s">
        <v>51</v>
      </c>
      <c r="B57" s="186"/>
      <c r="C57" s="186"/>
      <c r="D57" s="186"/>
      <c r="E57" s="186"/>
      <c r="F57" s="186"/>
      <c r="G57" s="15">
        <v>50</v>
      </c>
      <c r="H57" s="33">
        <v>920073</v>
      </c>
      <c r="I57" s="33">
        <v>627940</v>
      </c>
    </row>
    <row r="58" spans="1:9" ht="12.75" customHeight="1" x14ac:dyDescent="0.2">
      <c r="A58" s="186" t="s">
        <v>52</v>
      </c>
      <c r="B58" s="186"/>
      <c r="C58" s="186"/>
      <c r="D58" s="186"/>
      <c r="E58" s="186"/>
      <c r="F58" s="186"/>
      <c r="G58" s="15">
        <v>51</v>
      </c>
      <c r="H58" s="33">
        <v>4357997</v>
      </c>
      <c r="I58" s="33">
        <v>1099159</v>
      </c>
    </row>
    <row r="59" spans="1:9" ht="12.75" customHeight="1" x14ac:dyDescent="0.2">
      <c r="A59" s="186" t="s">
        <v>53</v>
      </c>
      <c r="B59" s="186"/>
      <c r="C59" s="186"/>
      <c r="D59" s="186"/>
      <c r="E59" s="186"/>
      <c r="F59" s="186"/>
      <c r="G59" s="15">
        <v>52</v>
      </c>
      <c r="H59" s="33">
        <v>193001</v>
      </c>
      <c r="I59" s="33">
        <v>889826</v>
      </c>
    </row>
    <row r="60" spans="1:9" ht="12.75" customHeight="1" x14ac:dyDescent="0.2">
      <c r="A60" s="187" t="s">
        <v>54</v>
      </c>
      <c r="B60" s="187"/>
      <c r="C60" s="187"/>
      <c r="D60" s="187"/>
      <c r="E60" s="187"/>
      <c r="F60" s="187"/>
      <c r="G60" s="16">
        <v>53</v>
      </c>
      <c r="H60" s="34">
        <f>SUM(H61:H69)</f>
        <v>25337630</v>
      </c>
      <c r="I60" s="34">
        <f>SUM(I61:I69)</f>
        <v>84901171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25330884</v>
      </c>
      <c r="I63" s="33">
        <v>79554113</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6746</v>
      </c>
      <c r="I67" s="33">
        <v>48557</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5298501</v>
      </c>
    </row>
    <row r="70" spans="1:9" ht="12.75" customHeight="1" x14ac:dyDescent="0.2">
      <c r="A70" s="186" t="s">
        <v>57</v>
      </c>
      <c r="B70" s="186"/>
      <c r="C70" s="186"/>
      <c r="D70" s="186"/>
      <c r="E70" s="186"/>
      <c r="F70" s="186"/>
      <c r="G70" s="15">
        <v>63</v>
      </c>
      <c r="H70" s="33">
        <v>2180374</v>
      </c>
      <c r="I70" s="33">
        <v>2281711</v>
      </c>
    </row>
    <row r="71" spans="1:9" ht="12.75" customHeight="1" x14ac:dyDescent="0.2">
      <c r="A71" s="203" t="s">
        <v>58</v>
      </c>
      <c r="B71" s="203"/>
      <c r="C71" s="203"/>
      <c r="D71" s="203"/>
      <c r="E71" s="203"/>
      <c r="F71" s="203"/>
      <c r="G71" s="15">
        <v>64</v>
      </c>
      <c r="H71" s="33">
        <v>3046938</v>
      </c>
      <c r="I71" s="33">
        <v>1515113</v>
      </c>
    </row>
    <row r="72" spans="1:9" ht="12.75" customHeight="1" x14ac:dyDescent="0.2">
      <c r="A72" s="188" t="s">
        <v>383</v>
      </c>
      <c r="B72" s="188"/>
      <c r="C72" s="188"/>
      <c r="D72" s="188"/>
      <c r="E72" s="188"/>
      <c r="F72" s="188"/>
      <c r="G72" s="16">
        <v>65</v>
      </c>
      <c r="H72" s="34">
        <f>H8+H9+H44+H71</f>
        <v>3042667114</v>
      </c>
      <c r="I72" s="34">
        <f>I8+I9+I44+I71</f>
        <v>3056637154</v>
      </c>
    </row>
    <row r="73" spans="1:9" ht="12.75" customHeight="1" x14ac:dyDescent="0.2">
      <c r="A73" s="203" t="s">
        <v>59</v>
      </c>
      <c r="B73" s="203"/>
      <c r="C73" s="203"/>
      <c r="D73" s="203"/>
      <c r="E73" s="203"/>
      <c r="F73" s="203"/>
      <c r="G73" s="15">
        <v>66</v>
      </c>
      <c r="H73" s="33">
        <v>964208349</v>
      </c>
      <c r="I73" s="33">
        <v>774845427</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2277609287</v>
      </c>
      <c r="I75" s="34">
        <f>I76+I77+I78+I84+I85+I89+I92+I95</f>
        <v>2411871994</v>
      </c>
    </row>
    <row r="76" spans="1:9" ht="12.75" customHeight="1" x14ac:dyDescent="0.2">
      <c r="A76" s="186" t="s">
        <v>61</v>
      </c>
      <c r="B76" s="186"/>
      <c r="C76" s="186"/>
      <c r="D76" s="186"/>
      <c r="E76" s="186"/>
      <c r="F76" s="186"/>
      <c r="G76" s="15">
        <v>68</v>
      </c>
      <c r="H76" s="33">
        <v>1566400660</v>
      </c>
      <c r="I76" s="33">
        <v>1566400660</v>
      </c>
    </row>
    <row r="77" spans="1:9" ht="12.75" customHeight="1" x14ac:dyDescent="0.2">
      <c r="A77" s="186" t="s">
        <v>62</v>
      </c>
      <c r="B77" s="186"/>
      <c r="C77" s="186"/>
      <c r="D77" s="186"/>
      <c r="E77" s="186"/>
      <c r="F77" s="186"/>
      <c r="G77" s="15">
        <v>69</v>
      </c>
      <c r="H77" s="33">
        <v>178030772</v>
      </c>
      <c r="I77" s="33">
        <v>182874937</v>
      </c>
    </row>
    <row r="78" spans="1:9" ht="12.75" customHeight="1" x14ac:dyDescent="0.2">
      <c r="A78" s="187" t="s">
        <v>63</v>
      </c>
      <c r="B78" s="187"/>
      <c r="C78" s="187"/>
      <c r="D78" s="187"/>
      <c r="E78" s="187"/>
      <c r="F78" s="187"/>
      <c r="G78" s="16">
        <v>70</v>
      </c>
      <c r="H78" s="34">
        <f>SUM(H79:H83)</f>
        <v>383120276</v>
      </c>
      <c r="I78" s="34">
        <f>SUM(I79:I83)</f>
        <v>462744642</v>
      </c>
    </row>
    <row r="79" spans="1:9" ht="12.75" customHeight="1" x14ac:dyDescent="0.2">
      <c r="A79" s="186" t="s">
        <v>64</v>
      </c>
      <c r="B79" s="186"/>
      <c r="C79" s="186"/>
      <c r="D79" s="186"/>
      <c r="E79" s="186"/>
      <c r="F79" s="186"/>
      <c r="G79" s="15">
        <v>71</v>
      </c>
      <c r="H79" s="33">
        <v>36604533</v>
      </c>
      <c r="I79" s="33">
        <v>43863988</v>
      </c>
    </row>
    <row r="80" spans="1:9" ht="12.75" customHeight="1" x14ac:dyDescent="0.2">
      <c r="A80" s="186" t="s">
        <v>65</v>
      </c>
      <c r="B80" s="186"/>
      <c r="C80" s="186"/>
      <c r="D80" s="186"/>
      <c r="E80" s="186"/>
      <c r="F80" s="186"/>
      <c r="G80" s="15">
        <v>72</v>
      </c>
      <c r="H80" s="33">
        <v>147604502</v>
      </c>
      <c r="I80" s="33">
        <v>147604502</v>
      </c>
    </row>
    <row r="81" spans="1:9" ht="12.75" customHeight="1" x14ac:dyDescent="0.2">
      <c r="A81" s="186" t="s">
        <v>66</v>
      </c>
      <c r="B81" s="186"/>
      <c r="C81" s="186"/>
      <c r="D81" s="186"/>
      <c r="E81" s="186"/>
      <c r="F81" s="186"/>
      <c r="G81" s="15">
        <v>73</v>
      </c>
      <c r="H81" s="33">
        <v>-47568237</v>
      </c>
      <c r="I81" s="33">
        <v>-47568237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246479478</v>
      </c>
      <c r="I83" s="33">
        <v>318844389</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4868475</v>
      </c>
      <c r="I89" s="34">
        <f>I90-I91</f>
        <v>6019719</v>
      </c>
    </row>
    <row r="90" spans="1:9" ht="12.75" customHeight="1" x14ac:dyDescent="0.2">
      <c r="A90" s="186" t="s">
        <v>75</v>
      </c>
      <c r="B90" s="186"/>
      <c r="C90" s="186"/>
      <c r="D90" s="186"/>
      <c r="E90" s="186"/>
      <c r="F90" s="186"/>
      <c r="G90" s="15">
        <v>82</v>
      </c>
      <c r="H90" s="33">
        <v>4868475</v>
      </c>
      <c r="I90" s="33">
        <v>6019719</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145189104</v>
      </c>
      <c r="I92" s="34">
        <f>I93-I94</f>
        <v>193832036</v>
      </c>
    </row>
    <row r="93" spans="1:9" ht="12.75" customHeight="1" x14ac:dyDescent="0.2">
      <c r="A93" s="186" t="s">
        <v>78</v>
      </c>
      <c r="B93" s="186"/>
      <c r="C93" s="186"/>
      <c r="D93" s="186"/>
      <c r="E93" s="186"/>
      <c r="F93" s="186"/>
      <c r="G93" s="15">
        <v>85</v>
      </c>
      <c r="H93" s="33">
        <v>145189104</v>
      </c>
      <c r="I93" s="33">
        <v>193832036</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34787460</v>
      </c>
      <c r="I96" s="34">
        <f>SUM(I97:I102)</f>
        <v>34681897</v>
      </c>
    </row>
    <row r="97" spans="1:9" ht="12.75" customHeight="1" x14ac:dyDescent="0.2">
      <c r="A97" s="186" t="s">
        <v>81</v>
      </c>
      <c r="B97" s="186"/>
      <c r="C97" s="186"/>
      <c r="D97" s="186"/>
      <c r="E97" s="186"/>
      <c r="F97" s="186"/>
      <c r="G97" s="15">
        <v>89</v>
      </c>
      <c r="H97" s="33">
        <v>21975417</v>
      </c>
      <c r="I97" s="33">
        <v>23940507</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12812043</v>
      </c>
      <c r="I99" s="33">
        <v>10741390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179850124</v>
      </c>
      <c r="I103" s="34">
        <f>SUM(I104:I114)</f>
        <v>118318728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179850124</v>
      </c>
      <c r="I109" s="33">
        <v>118318728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487929614</v>
      </c>
      <c r="I115" s="34">
        <f>SUM(I116:I129)</f>
        <v>422511954</v>
      </c>
    </row>
    <row r="116" spans="1:9" ht="12.75" customHeight="1" x14ac:dyDescent="0.2">
      <c r="A116" s="186" t="s">
        <v>87</v>
      </c>
      <c r="B116" s="186"/>
      <c r="C116" s="186"/>
      <c r="D116" s="186"/>
      <c r="E116" s="186"/>
      <c r="F116" s="186"/>
      <c r="G116" s="15">
        <v>108</v>
      </c>
      <c r="H116" s="33">
        <v>28090456</v>
      </c>
      <c r="I116" s="33">
        <v>20632020</v>
      </c>
    </row>
    <row r="117" spans="1:9" ht="22.15" customHeight="1" x14ac:dyDescent="0.2">
      <c r="A117" s="186" t="s">
        <v>88</v>
      </c>
      <c r="B117" s="186"/>
      <c r="C117" s="186"/>
      <c r="D117" s="186"/>
      <c r="E117" s="186"/>
      <c r="F117" s="186"/>
      <c r="G117" s="15">
        <v>109</v>
      </c>
      <c r="H117" s="33">
        <v>9461512</v>
      </c>
      <c r="I117" s="33">
        <v>1158815</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345367</v>
      </c>
      <c r="I120" s="33">
        <v>287630</v>
      </c>
    </row>
    <row r="121" spans="1:9" ht="12.75" customHeight="1" x14ac:dyDescent="0.2">
      <c r="A121" s="186" t="s">
        <v>92</v>
      </c>
      <c r="B121" s="186"/>
      <c r="C121" s="186"/>
      <c r="D121" s="186"/>
      <c r="E121" s="186"/>
      <c r="F121" s="186"/>
      <c r="G121" s="15">
        <v>113</v>
      </c>
      <c r="H121" s="33">
        <v>167707337</v>
      </c>
      <c r="I121" s="33">
        <v>175294263</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224702395</v>
      </c>
      <c r="I123" s="33">
        <v>185100430</v>
      </c>
    </row>
    <row r="124" spans="1:9" x14ac:dyDescent="0.2">
      <c r="A124" s="186" t="s">
        <v>95</v>
      </c>
      <c r="B124" s="186"/>
      <c r="C124" s="186"/>
      <c r="D124" s="186"/>
      <c r="E124" s="186"/>
      <c r="F124" s="186"/>
      <c r="G124" s="15">
        <v>116</v>
      </c>
      <c r="H124" s="33">
        <v>292116</v>
      </c>
      <c r="I124" s="33">
        <v>66053</v>
      </c>
    </row>
    <row r="125" spans="1:9" x14ac:dyDescent="0.2">
      <c r="A125" s="186" t="s">
        <v>98</v>
      </c>
      <c r="B125" s="186"/>
      <c r="C125" s="186"/>
      <c r="D125" s="186"/>
      <c r="E125" s="186"/>
      <c r="F125" s="186"/>
      <c r="G125" s="15">
        <v>117</v>
      </c>
      <c r="H125" s="33">
        <v>35868211</v>
      </c>
      <c r="I125" s="33">
        <v>33291928</v>
      </c>
    </row>
    <row r="126" spans="1:9" x14ac:dyDescent="0.2">
      <c r="A126" s="186" t="s">
        <v>99</v>
      </c>
      <c r="B126" s="186"/>
      <c r="C126" s="186"/>
      <c r="D126" s="186"/>
      <c r="E126" s="186"/>
      <c r="F126" s="186"/>
      <c r="G126" s="15">
        <v>118</v>
      </c>
      <c r="H126" s="33">
        <v>15305439</v>
      </c>
      <c r="I126" s="33">
        <v>649083</v>
      </c>
    </row>
    <row r="127" spans="1:9" x14ac:dyDescent="0.2">
      <c r="A127" s="186" t="s">
        <v>100</v>
      </c>
      <c r="B127" s="186"/>
      <c r="C127" s="186"/>
      <c r="D127" s="186"/>
      <c r="E127" s="186"/>
      <c r="F127" s="186"/>
      <c r="G127" s="15">
        <v>119</v>
      </c>
      <c r="H127" s="33">
        <v>2201947</v>
      </c>
      <c r="I127" s="33">
        <v>2584971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3954834</v>
      </c>
      <c r="I129" s="33">
        <v>3446761</v>
      </c>
    </row>
    <row r="130" spans="1:9" ht="22.15" customHeight="1" x14ac:dyDescent="0.2">
      <c r="A130" s="203" t="s">
        <v>103</v>
      </c>
      <c r="B130" s="203"/>
      <c r="C130" s="203"/>
      <c r="D130" s="203"/>
      <c r="E130" s="203"/>
      <c r="F130" s="203"/>
      <c r="G130" s="15">
        <v>122</v>
      </c>
      <c r="H130" s="33">
        <v>62490629</v>
      </c>
      <c r="I130" s="33">
        <v>69252581</v>
      </c>
    </row>
    <row r="131" spans="1:9" x14ac:dyDescent="0.2">
      <c r="A131" s="188" t="s">
        <v>388</v>
      </c>
      <c r="B131" s="188"/>
      <c r="C131" s="188"/>
      <c r="D131" s="188"/>
      <c r="E131" s="188"/>
      <c r="F131" s="188"/>
      <c r="G131" s="16">
        <v>123</v>
      </c>
      <c r="H131" s="34">
        <f>H75+H96+H103+H115+H130</f>
        <v>3042667114</v>
      </c>
      <c r="I131" s="34">
        <f>I75+I96+I103+I115+I130</f>
        <v>3056637154</v>
      </c>
    </row>
    <row r="132" spans="1:9" x14ac:dyDescent="0.2">
      <c r="A132" s="203" t="s">
        <v>104</v>
      </c>
      <c r="B132" s="203"/>
      <c r="C132" s="203"/>
      <c r="D132" s="203"/>
      <c r="E132" s="203"/>
      <c r="F132" s="203"/>
      <c r="G132" s="15">
        <v>124</v>
      </c>
      <c r="H132" s="33">
        <v>964208349</v>
      </c>
      <c r="I132" s="33">
        <v>774845427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90" zoomScaleNormal="90" zoomScaleSheetLayoutView="110" workbookViewId="0">
      <pane xSplit="7" ySplit="7" topLeftCell="H8" activePane="bottomRight" state="frozen"/>
      <selection pane="topRight" activeCell="H1" sqref="H1"/>
      <selection pane="bottomLeft" activeCell="A8" sqref="A8"/>
      <selection pane="bottomRight"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451</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2097698412</v>
      </c>
      <c r="I8" s="37">
        <f>SUM(I9:I13)</f>
        <v>528541635</v>
      </c>
      <c r="J8" s="37">
        <f>SUM(J9:J13)</f>
        <v>2122853051</v>
      </c>
      <c r="K8" s="37">
        <f>SUM(K9:K13)</f>
        <v>529699170</v>
      </c>
    </row>
    <row r="9" spans="1:11" x14ac:dyDescent="0.2">
      <c r="A9" s="186" t="s">
        <v>121</v>
      </c>
      <c r="B9" s="186"/>
      <c r="C9" s="186"/>
      <c r="D9" s="186"/>
      <c r="E9" s="186"/>
      <c r="F9" s="186"/>
      <c r="G9" s="15">
        <v>126</v>
      </c>
      <c r="H9" s="33">
        <v>824830648</v>
      </c>
      <c r="I9" s="33">
        <v>205958327</v>
      </c>
      <c r="J9" s="33">
        <v>878718178</v>
      </c>
      <c r="K9" s="33">
        <v>215069416</v>
      </c>
    </row>
    <row r="10" spans="1:11" x14ac:dyDescent="0.2">
      <c r="A10" s="186" t="s">
        <v>122</v>
      </c>
      <c r="B10" s="186"/>
      <c r="C10" s="186"/>
      <c r="D10" s="186"/>
      <c r="E10" s="186"/>
      <c r="F10" s="186"/>
      <c r="G10" s="15">
        <v>127</v>
      </c>
      <c r="H10" s="33">
        <v>1253973139</v>
      </c>
      <c r="I10" s="33">
        <v>306778292</v>
      </c>
      <c r="J10" s="33">
        <v>1233441653</v>
      </c>
      <c r="K10" s="33">
        <v>307731827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4986</v>
      </c>
      <c r="I12" s="33">
        <v>0</v>
      </c>
      <c r="J12" s="33">
        <v>0</v>
      </c>
      <c r="K12" s="33">
        <v>0</v>
      </c>
    </row>
    <row r="13" spans="1:11" x14ac:dyDescent="0.2">
      <c r="A13" s="186" t="s">
        <v>125</v>
      </c>
      <c r="B13" s="186"/>
      <c r="C13" s="186"/>
      <c r="D13" s="186"/>
      <c r="E13" s="186"/>
      <c r="F13" s="186"/>
      <c r="G13" s="15">
        <v>130</v>
      </c>
      <c r="H13" s="33">
        <v>18889639</v>
      </c>
      <c r="I13" s="33">
        <v>15805016</v>
      </c>
      <c r="J13" s="33">
        <v>10693220</v>
      </c>
      <c r="K13" s="33">
        <v>6897927</v>
      </c>
    </row>
    <row r="14" spans="1:11" x14ac:dyDescent="0.2">
      <c r="A14" s="222" t="s">
        <v>126</v>
      </c>
      <c r="B14" s="222"/>
      <c r="C14" s="222"/>
      <c r="D14" s="222"/>
      <c r="E14" s="222"/>
      <c r="F14" s="222"/>
      <c r="G14" s="20">
        <v>131</v>
      </c>
      <c r="H14" s="37">
        <f>H15+H16+H20+H24+H25+H26+H29+H36</f>
        <v>1982529367</v>
      </c>
      <c r="I14" s="37">
        <f>I15+I16+I20+I24+I25+I26+I29+I36</f>
        <v>558276213</v>
      </c>
      <c r="J14" s="37">
        <f>J15+J16+J20+J24+J25+J26+J29+J36</f>
        <v>1955161562</v>
      </c>
      <c r="K14" s="37">
        <f>K15+K16+K20+K24+K25+K26+K29+K36</f>
        <v>517221793</v>
      </c>
    </row>
    <row r="15" spans="1:11" x14ac:dyDescent="0.2">
      <c r="A15" s="186" t="s">
        <v>108</v>
      </c>
      <c r="B15" s="186"/>
      <c r="C15" s="186"/>
      <c r="D15" s="186"/>
      <c r="E15" s="186"/>
      <c r="F15" s="186"/>
      <c r="G15" s="15">
        <v>132</v>
      </c>
      <c r="H15" s="33">
        <v>-23710749</v>
      </c>
      <c r="I15" s="33">
        <v>5096688</v>
      </c>
      <c r="J15" s="33">
        <v>-11493339</v>
      </c>
      <c r="K15" s="33">
        <v>21452298</v>
      </c>
    </row>
    <row r="16" spans="1:11" x14ac:dyDescent="0.2">
      <c r="A16" s="231" t="s">
        <v>127</v>
      </c>
      <c r="B16" s="231"/>
      <c r="C16" s="231"/>
      <c r="D16" s="231"/>
      <c r="E16" s="231"/>
      <c r="F16" s="231"/>
      <c r="G16" s="20">
        <v>133</v>
      </c>
      <c r="H16" s="37">
        <f>SUM(H17:H19)</f>
        <v>1392141233</v>
      </c>
      <c r="I16" s="37">
        <f>SUM(I17:I19)</f>
        <v>364009024</v>
      </c>
      <c r="J16" s="37">
        <f>SUM(J17:J19)</f>
        <v>1384430581</v>
      </c>
      <c r="K16" s="37">
        <f>SUM(K17:K19)</f>
        <v>337326928</v>
      </c>
    </row>
    <row r="17" spans="1:11" x14ac:dyDescent="0.2">
      <c r="A17" s="228" t="s">
        <v>128</v>
      </c>
      <c r="B17" s="228"/>
      <c r="C17" s="228"/>
      <c r="D17" s="228"/>
      <c r="E17" s="228"/>
      <c r="F17" s="228"/>
      <c r="G17" s="15">
        <v>134</v>
      </c>
      <c r="H17" s="33">
        <v>873834192</v>
      </c>
      <c r="I17" s="33">
        <v>216890052</v>
      </c>
      <c r="J17" s="33">
        <v>931041651</v>
      </c>
      <c r="K17" s="33">
        <v>214106832</v>
      </c>
    </row>
    <row r="18" spans="1:11" x14ac:dyDescent="0.2">
      <c r="A18" s="228" t="s">
        <v>129</v>
      </c>
      <c r="B18" s="228"/>
      <c r="C18" s="228"/>
      <c r="D18" s="228"/>
      <c r="E18" s="228"/>
      <c r="F18" s="228"/>
      <c r="G18" s="15">
        <v>135</v>
      </c>
      <c r="H18" s="33">
        <v>319018085</v>
      </c>
      <c r="I18" s="33">
        <v>65744994</v>
      </c>
      <c r="J18" s="33">
        <v>272712240</v>
      </c>
      <c r="K18" s="33">
        <v>58103393</v>
      </c>
    </row>
    <row r="19" spans="1:11" x14ac:dyDescent="0.2">
      <c r="A19" s="228" t="s">
        <v>130</v>
      </c>
      <c r="B19" s="228"/>
      <c r="C19" s="228"/>
      <c r="D19" s="228"/>
      <c r="E19" s="228"/>
      <c r="F19" s="228"/>
      <c r="G19" s="15">
        <v>136</v>
      </c>
      <c r="H19" s="33">
        <v>199288956</v>
      </c>
      <c r="I19" s="33">
        <v>81373978</v>
      </c>
      <c r="J19" s="33">
        <v>180676690</v>
      </c>
      <c r="K19" s="33">
        <v>65116703</v>
      </c>
    </row>
    <row r="20" spans="1:11" x14ac:dyDescent="0.2">
      <c r="A20" s="231" t="s">
        <v>131</v>
      </c>
      <c r="B20" s="231"/>
      <c r="C20" s="231"/>
      <c r="D20" s="231"/>
      <c r="E20" s="231"/>
      <c r="F20" s="231"/>
      <c r="G20" s="20">
        <v>137</v>
      </c>
      <c r="H20" s="37">
        <f>SUM(H21:H23)</f>
        <v>432528824</v>
      </c>
      <c r="I20" s="37">
        <f>SUM(I21:I23)</f>
        <v>118266616</v>
      </c>
      <c r="J20" s="37">
        <f>SUM(J21:J23)</f>
        <v>432071000</v>
      </c>
      <c r="K20" s="37">
        <f>SUM(K21:K23)</f>
        <v>119571025</v>
      </c>
    </row>
    <row r="21" spans="1:11" x14ac:dyDescent="0.2">
      <c r="A21" s="228" t="s">
        <v>109</v>
      </c>
      <c r="B21" s="228"/>
      <c r="C21" s="228"/>
      <c r="D21" s="228"/>
      <c r="E21" s="228"/>
      <c r="F21" s="228"/>
      <c r="G21" s="15">
        <v>138</v>
      </c>
      <c r="H21" s="33">
        <v>296982610</v>
      </c>
      <c r="I21" s="33">
        <v>84737396</v>
      </c>
      <c r="J21" s="33">
        <v>302118747</v>
      </c>
      <c r="K21" s="33">
        <v>87295904</v>
      </c>
    </row>
    <row r="22" spans="1:11" x14ac:dyDescent="0.2">
      <c r="A22" s="228" t="s">
        <v>110</v>
      </c>
      <c r="B22" s="228"/>
      <c r="C22" s="228"/>
      <c r="D22" s="228"/>
      <c r="E22" s="228"/>
      <c r="F22" s="228"/>
      <c r="G22" s="15">
        <v>139</v>
      </c>
      <c r="H22" s="33">
        <v>85760455</v>
      </c>
      <c r="I22" s="33">
        <v>21091292</v>
      </c>
      <c r="J22" s="33">
        <v>81710959</v>
      </c>
      <c r="K22" s="33">
        <v>20064884</v>
      </c>
    </row>
    <row r="23" spans="1:11" x14ac:dyDescent="0.2">
      <c r="A23" s="228" t="s">
        <v>111</v>
      </c>
      <c r="B23" s="228"/>
      <c r="C23" s="228"/>
      <c r="D23" s="228"/>
      <c r="E23" s="228"/>
      <c r="F23" s="228"/>
      <c r="G23" s="15">
        <v>140</v>
      </c>
      <c r="H23" s="33">
        <v>49785759</v>
      </c>
      <c r="I23" s="33">
        <v>12437928</v>
      </c>
      <c r="J23" s="33">
        <v>48241294</v>
      </c>
      <c r="K23" s="33">
        <v>12210237</v>
      </c>
    </row>
    <row r="24" spans="1:11" x14ac:dyDescent="0.2">
      <c r="A24" s="186" t="s">
        <v>112</v>
      </c>
      <c r="B24" s="186"/>
      <c r="C24" s="186"/>
      <c r="D24" s="186"/>
      <c r="E24" s="186"/>
      <c r="F24" s="186"/>
      <c r="G24" s="15">
        <v>141</v>
      </c>
      <c r="H24" s="33">
        <v>97488689</v>
      </c>
      <c r="I24" s="33">
        <v>24545508</v>
      </c>
      <c r="J24" s="33">
        <v>98370922</v>
      </c>
      <c r="K24" s="33">
        <v>24738830</v>
      </c>
    </row>
    <row r="25" spans="1:11" x14ac:dyDescent="0.2">
      <c r="A25" s="186" t="s">
        <v>113</v>
      </c>
      <c r="B25" s="186"/>
      <c r="C25" s="186"/>
      <c r="D25" s="186"/>
      <c r="E25" s="186"/>
      <c r="F25" s="186"/>
      <c r="G25" s="15">
        <v>142</v>
      </c>
      <c r="H25" s="33">
        <v>46158375</v>
      </c>
      <c r="I25" s="33">
        <v>13717942</v>
      </c>
      <c r="J25" s="33">
        <v>36743386</v>
      </c>
      <c r="K25" s="33">
        <v>11339159</v>
      </c>
    </row>
    <row r="26" spans="1:11" x14ac:dyDescent="0.2">
      <c r="A26" s="231" t="s">
        <v>132</v>
      </c>
      <c r="B26" s="231"/>
      <c r="C26" s="231"/>
      <c r="D26" s="231"/>
      <c r="E26" s="231"/>
      <c r="F26" s="231"/>
      <c r="G26" s="20">
        <v>143</v>
      </c>
      <c r="H26" s="37">
        <f>H27+H28</f>
        <v>17653745</v>
      </c>
      <c r="I26" s="37">
        <f>I27+I28</f>
        <v>15184243</v>
      </c>
      <c r="J26" s="37">
        <f>J27+J28</f>
        <v>-247069</v>
      </c>
      <c r="K26" s="37">
        <f>K27+K28</f>
        <v>-943133</v>
      </c>
    </row>
    <row r="27" spans="1:11" x14ac:dyDescent="0.2">
      <c r="A27" s="228" t="s">
        <v>133</v>
      </c>
      <c r="B27" s="228"/>
      <c r="C27" s="228"/>
      <c r="D27" s="228"/>
      <c r="E27" s="228"/>
      <c r="F27" s="228"/>
      <c r="G27" s="15">
        <v>144</v>
      </c>
      <c r="H27" s="33">
        <v>14144873</v>
      </c>
      <c r="I27" s="33">
        <v>14144873</v>
      </c>
      <c r="J27" s="33">
        <v>0</v>
      </c>
      <c r="K27" s="33">
        <v>0</v>
      </c>
    </row>
    <row r="28" spans="1:11" x14ac:dyDescent="0.2">
      <c r="A28" s="228" t="s">
        <v>134</v>
      </c>
      <c r="B28" s="228"/>
      <c r="C28" s="228"/>
      <c r="D28" s="228"/>
      <c r="E28" s="228"/>
      <c r="F28" s="228"/>
      <c r="G28" s="15">
        <v>145</v>
      </c>
      <c r="H28" s="33">
        <v>3508872</v>
      </c>
      <c r="I28" s="33">
        <v>1039370</v>
      </c>
      <c r="J28" s="33">
        <v>-247069</v>
      </c>
      <c r="K28" s="33">
        <v>-943133</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20269250</v>
      </c>
      <c r="I36" s="33">
        <v>17456192</v>
      </c>
      <c r="J36" s="33">
        <v>15286081</v>
      </c>
      <c r="K36" s="33">
        <v>3736686</v>
      </c>
    </row>
    <row r="37" spans="1:11" x14ac:dyDescent="0.2">
      <c r="A37" s="222" t="s">
        <v>142</v>
      </c>
      <c r="B37" s="222"/>
      <c r="C37" s="222"/>
      <c r="D37" s="222"/>
      <c r="E37" s="222"/>
      <c r="F37" s="222"/>
      <c r="G37" s="20">
        <v>154</v>
      </c>
      <c r="H37" s="37">
        <f>SUM(H38:H47)</f>
        <v>51159472</v>
      </c>
      <c r="I37" s="37">
        <f>SUM(I38:I47)</f>
        <v>583402</v>
      </c>
      <c r="J37" s="37">
        <f>SUM(J38:J47)</f>
        <v>65081631</v>
      </c>
      <c r="K37" s="37">
        <f>SUM(K38:K47)</f>
        <v>466298</v>
      </c>
    </row>
    <row r="38" spans="1:11" x14ac:dyDescent="0.2">
      <c r="A38" s="186" t="s">
        <v>143</v>
      </c>
      <c r="B38" s="186"/>
      <c r="C38" s="186"/>
      <c r="D38" s="186"/>
      <c r="E38" s="186"/>
      <c r="F38" s="186"/>
      <c r="G38" s="15">
        <v>155</v>
      </c>
      <c r="H38" s="33">
        <v>45857357</v>
      </c>
      <c r="I38" s="33">
        <v>0</v>
      </c>
      <c r="J38" s="33">
        <v>61670803</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4739474</v>
      </c>
      <c r="I41" s="33">
        <v>1177826</v>
      </c>
      <c r="J41" s="33">
        <v>2995411</v>
      </c>
      <c r="K41" s="33">
        <v>762248</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18514</v>
      </c>
      <c r="I43" s="33">
        <v>0</v>
      </c>
      <c r="J43" s="33">
        <v>0</v>
      </c>
      <c r="K43" s="33">
        <v>0</v>
      </c>
    </row>
    <row r="44" spans="1:11" x14ac:dyDescent="0.2">
      <c r="A44" s="186" t="s">
        <v>149</v>
      </c>
      <c r="B44" s="186"/>
      <c r="C44" s="186"/>
      <c r="D44" s="186"/>
      <c r="E44" s="186"/>
      <c r="F44" s="186"/>
      <c r="G44" s="15">
        <v>161</v>
      </c>
      <c r="H44" s="33">
        <v>154172</v>
      </c>
      <c r="I44" s="33">
        <v>67280</v>
      </c>
      <c r="J44" s="33">
        <v>147542</v>
      </c>
      <c r="K44" s="33">
        <v>50999</v>
      </c>
    </row>
    <row r="45" spans="1:11" x14ac:dyDescent="0.2">
      <c r="A45" s="186" t="s">
        <v>150</v>
      </c>
      <c r="B45" s="186"/>
      <c r="C45" s="186"/>
      <c r="D45" s="186"/>
      <c r="E45" s="186"/>
      <c r="F45" s="186"/>
      <c r="G45" s="15">
        <v>162</v>
      </c>
      <c r="H45" s="33">
        <v>0</v>
      </c>
      <c r="I45" s="33">
        <v>-661704</v>
      </c>
      <c r="J45" s="33">
        <v>0</v>
      </c>
      <c r="K45" s="33">
        <v>0</v>
      </c>
    </row>
    <row r="46" spans="1:11" x14ac:dyDescent="0.2">
      <c r="A46" s="186" t="s">
        <v>151</v>
      </c>
      <c r="B46" s="186"/>
      <c r="C46" s="186"/>
      <c r="D46" s="186"/>
      <c r="E46" s="186"/>
      <c r="F46" s="186"/>
      <c r="G46" s="15">
        <v>163</v>
      </c>
      <c r="H46" s="33">
        <v>389955</v>
      </c>
      <c r="I46" s="33">
        <v>0</v>
      </c>
      <c r="J46" s="33">
        <v>267875</v>
      </c>
      <c r="K46" s="33">
        <v>-346949</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11276741</v>
      </c>
      <c r="I48" s="37">
        <f>SUM(I49:I55)</f>
        <v>3524407</v>
      </c>
      <c r="J48" s="37">
        <f>SUM(J49:J55)</f>
        <v>8936568</v>
      </c>
      <c r="K48" s="37">
        <f>SUM(K49:K55)</f>
        <v>1572807</v>
      </c>
    </row>
    <row r="49" spans="1:11" ht="25.15" customHeight="1" x14ac:dyDescent="0.2">
      <c r="A49" s="186" t="s">
        <v>154</v>
      </c>
      <c r="B49" s="186"/>
      <c r="C49" s="186"/>
      <c r="D49" s="186"/>
      <c r="E49" s="186"/>
      <c r="F49" s="186"/>
      <c r="G49" s="15">
        <v>166</v>
      </c>
      <c r="H49" s="33">
        <v>4495159</v>
      </c>
      <c r="I49" s="33">
        <v>922267</v>
      </c>
      <c r="J49" s="33">
        <v>2925523</v>
      </c>
      <c r="K49" s="33">
        <v>588476</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5258779</v>
      </c>
      <c r="I51" s="33">
        <v>1163932</v>
      </c>
      <c r="J51" s="33">
        <v>3866130</v>
      </c>
      <c r="K51" s="33">
        <v>819001</v>
      </c>
    </row>
    <row r="52" spans="1:11" x14ac:dyDescent="0.2">
      <c r="A52" s="223" t="s">
        <v>157</v>
      </c>
      <c r="B52" s="223"/>
      <c r="C52" s="223"/>
      <c r="D52" s="223"/>
      <c r="E52" s="223"/>
      <c r="F52" s="223"/>
      <c r="G52" s="15">
        <v>169</v>
      </c>
      <c r="H52" s="33">
        <v>966951</v>
      </c>
      <c r="I52" s="33">
        <v>966951</v>
      </c>
      <c r="J52" s="33">
        <v>2144915</v>
      </c>
      <c r="K52" s="33">
        <v>165330</v>
      </c>
    </row>
    <row r="53" spans="1:11" x14ac:dyDescent="0.2">
      <c r="A53" s="223" t="s">
        <v>158</v>
      </c>
      <c r="B53" s="223"/>
      <c r="C53" s="223"/>
      <c r="D53" s="223"/>
      <c r="E53" s="223"/>
      <c r="F53" s="223"/>
      <c r="G53" s="15">
        <v>170</v>
      </c>
      <c r="H53" s="33">
        <v>555852</v>
      </c>
      <c r="I53" s="33">
        <v>471257</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2148857884</v>
      </c>
      <c r="I60" s="37">
        <f t="shared" ref="I60:K60" si="0">I8+I37+I56+I57</f>
        <v>529125037</v>
      </c>
      <c r="J60" s="37">
        <f t="shared" si="0"/>
        <v>2187934682</v>
      </c>
      <c r="K60" s="37">
        <f t="shared" si="0"/>
        <v>530165468</v>
      </c>
    </row>
    <row r="61" spans="1:11" x14ac:dyDescent="0.2">
      <c r="A61" s="222" t="s">
        <v>166</v>
      </c>
      <c r="B61" s="222"/>
      <c r="C61" s="222"/>
      <c r="D61" s="222"/>
      <c r="E61" s="222"/>
      <c r="F61" s="222"/>
      <c r="G61" s="20">
        <v>178</v>
      </c>
      <c r="H61" s="37">
        <f>H14+H48+H58+H59</f>
        <v>1993806108</v>
      </c>
      <c r="I61" s="37">
        <f t="shared" ref="I61:K61" si="1">I14+I48+I58+I59</f>
        <v>561800620</v>
      </c>
      <c r="J61" s="37">
        <f t="shared" si="1"/>
        <v>1964098130</v>
      </c>
      <c r="K61" s="37">
        <f t="shared" si="1"/>
        <v>518794600</v>
      </c>
    </row>
    <row r="62" spans="1:11" x14ac:dyDescent="0.2">
      <c r="A62" s="222" t="s">
        <v>167</v>
      </c>
      <c r="B62" s="222"/>
      <c r="C62" s="222"/>
      <c r="D62" s="222"/>
      <c r="E62" s="222"/>
      <c r="F62" s="222"/>
      <c r="G62" s="20">
        <v>179</v>
      </c>
      <c r="H62" s="37">
        <f>H60-H61</f>
        <v>155051776</v>
      </c>
      <c r="I62" s="37">
        <f t="shared" ref="I62:K62" si="2">I60-I61</f>
        <v>-32675583</v>
      </c>
      <c r="J62" s="37">
        <f t="shared" si="2"/>
        <v>223836552</v>
      </c>
      <c r="K62" s="37">
        <f t="shared" si="2"/>
        <v>11370868</v>
      </c>
    </row>
    <row r="63" spans="1:11" x14ac:dyDescent="0.2">
      <c r="A63" s="209" t="s">
        <v>168</v>
      </c>
      <c r="B63" s="209"/>
      <c r="C63" s="209"/>
      <c r="D63" s="209"/>
      <c r="E63" s="209"/>
      <c r="F63" s="209"/>
      <c r="G63" s="20">
        <v>180</v>
      </c>
      <c r="H63" s="37">
        <f>+IF((H60-H61)&gt;0,(H60-H61),0)</f>
        <v>155051776</v>
      </c>
      <c r="I63" s="37">
        <f t="shared" ref="I63:K63" si="3">+IF((I60-I61)&gt;0,(I60-I61),0)</f>
        <v>0</v>
      </c>
      <c r="J63" s="37">
        <f t="shared" si="3"/>
        <v>223836552</v>
      </c>
      <c r="K63" s="37">
        <f t="shared" si="3"/>
        <v>11370868</v>
      </c>
    </row>
    <row r="64" spans="1:11" x14ac:dyDescent="0.2">
      <c r="A64" s="209" t="s">
        <v>169</v>
      </c>
      <c r="B64" s="209"/>
      <c r="C64" s="209"/>
      <c r="D64" s="209"/>
      <c r="E64" s="209"/>
      <c r="F64" s="209"/>
      <c r="G64" s="20">
        <v>181</v>
      </c>
      <c r="H64" s="37">
        <f>+IF((H60-H61)&lt;0,(H60-H61),0)</f>
        <v>0</v>
      </c>
      <c r="I64" s="37">
        <f t="shared" ref="I64:K64" si="4">+IF((I60-I61)&lt;0,(I60-I61),0)</f>
        <v>-32675583</v>
      </c>
      <c r="J64" s="37">
        <f t="shared" si="4"/>
        <v>0</v>
      </c>
      <c r="K64" s="37">
        <f t="shared" si="4"/>
        <v>0</v>
      </c>
    </row>
    <row r="65" spans="1:11" x14ac:dyDescent="0.2">
      <c r="A65" s="224" t="s">
        <v>115</v>
      </c>
      <c r="B65" s="224"/>
      <c r="C65" s="224"/>
      <c r="D65" s="224"/>
      <c r="E65" s="224"/>
      <c r="F65" s="224"/>
      <c r="G65" s="15">
        <v>182</v>
      </c>
      <c r="H65" s="33">
        <v>9862672</v>
      </c>
      <c r="I65" s="33">
        <v>-16311083</v>
      </c>
      <c r="J65" s="33">
        <v>30004516</v>
      </c>
      <c r="K65" s="33">
        <v>1773792</v>
      </c>
    </row>
    <row r="66" spans="1:11" x14ac:dyDescent="0.2">
      <c r="A66" s="222" t="s">
        <v>170</v>
      </c>
      <c r="B66" s="222"/>
      <c r="C66" s="222"/>
      <c r="D66" s="222"/>
      <c r="E66" s="222"/>
      <c r="F66" s="222"/>
      <c r="G66" s="20">
        <v>183</v>
      </c>
      <c r="H66" s="37">
        <f>H62-H65</f>
        <v>145189104</v>
      </c>
      <c r="I66" s="37">
        <f t="shared" ref="I66:K66" si="5">I62-I65</f>
        <v>-16364500</v>
      </c>
      <c r="J66" s="37">
        <f t="shared" si="5"/>
        <v>193832036</v>
      </c>
      <c r="K66" s="37">
        <f t="shared" si="5"/>
        <v>9597076</v>
      </c>
    </row>
    <row r="67" spans="1:11" x14ac:dyDescent="0.2">
      <c r="A67" s="209" t="s">
        <v>171</v>
      </c>
      <c r="B67" s="209"/>
      <c r="C67" s="209"/>
      <c r="D67" s="209"/>
      <c r="E67" s="209"/>
      <c r="F67" s="209"/>
      <c r="G67" s="20">
        <v>184</v>
      </c>
      <c r="H67" s="37">
        <f>+IF((H62-H65)&gt;0,(H62-H65),0)</f>
        <v>145189104</v>
      </c>
      <c r="I67" s="37">
        <f t="shared" ref="I67:K67" si="6">+IF((I62-I65)&gt;0,(I62-I65),0)</f>
        <v>0</v>
      </c>
      <c r="J67" s="37">
        <f t="shared" si="6"/>
        <v>193832036</v>
      </c>
      <c r="K67" s="37">
        <f t="shared" si="6"/>
        <v>9597076</v>
      </c>
    </row>
    <row r="68" spans="1:11" x14ac:dyDescent="0.2">
      <c r="A68" s="209" t="s">
        <v>172</v>
      </c>
      <c r="B68" s="209"/>
      <c r="C68" s="209"/>
      <c r="D68" s="209"/>
      <c r="E68" s="209"/>
      <c r="F68" s="209"/>
      <c r="G68" s="20">
        <v>185</v>
      </c>
      <c r="H68" s="37">
        <f>+IF((H62-H65)&lt;0,(H62-H65),0)</f>
        <v>0</v>
      </c>
      <c r="I68" s="37">
        <f t="shared" ref="I68:K68" si="7">+IF((I62-I65)&lt;0,(I62-I65),0)</f>
        <v>-16364500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145189104</v>
      </c>
      <c r="I89" s="40">
        <v>-16364500</v>
      </c>
      <c r="J89" s="40">
        <v>193832036</v>
      </c>
      <c r="K89" s="40">
        <v>9597076</v>
      </c>
    </row>
    <row r="90" spans="1:11" ht="24" customHeight="1" x14ac:dyDescent="0.2">
      <c r="A90" s="232" t="s">
        <v>192</v>
      </c>
      <c r="B90" s="232"/>
      <c r="C90" s="232"/>
      <c r="D90" s="232"/>
      <c r="E90" s="232"/>
      <c r="F90" s="232"/>
      <c r="G90" s="20">
        <v>203</v>
      </c>
      <c r="H90" s="39">
        <f>SUM(H91:H98)</f>
        <v>-639514</v>
      </c>
      <c r="I90" s="39">
        <f>SUM(I91:I98)</f>
        <v>-639514</v>
      </c>
      <c r="J90" s="39">
        <f>SUM(J91:J98)</f>
        <v>-1484711</v>
      </c>
      <c r="K90" s="39">
        <f>SUM(K91:K98)</f>
        <v>-1484711</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-639514</v>
      </c>
      <c r="I97" s="40">
        <v>-639514</v>
      </c>
      <c r="J97" s="40">
        <f>-1484710-1</f>
        <v>-1484711</v>
      </c>
      <c r="K97" s="40">
        <f>-1484710-1</f>
        <v>-1484711</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-639514</v>
      </c>
      <c r="I100" s="39">
        <f>I90-I99</f>
        <v>-639514</v>
      </c>
      <c r="J100" s="39">
        <f>J90-J99</f>
        <v>-1484711</v>
      </c>
      <c r="K100" s="39">
        <f>K90-K99</f>
        <v>-1484711</v>
      </c>
    </row>
    <row r="101" spans="1:11" x14ac:dyDescent="0.2">
      <c r="A101" s="232" t="s">
        <v>202</v>
      </c>
      <c r="B101" s="232"/>
      <c r="C101" s="232"/>
      <c r="D101" s="232"/>
      <c r="E101" s="232"/>
      <c r="F101" s="232"/>
      <c r="G101" s="20">
        <v>214</v>
      </c>
      <c r="H101" s="39">
        <f>H89+H100</f>
        <v>144549590</v>
      </c>
      <c r="I101" s="39">
        <f>I89+I100</f>
        <v>-17004014</v>
      </c>
      <c r="J101" s="39">
        <f>J89+J100</f>
        <v>192347325</v>
      </c>
      <c r="K101" s="39">
        <f>K89+K100</f>
        <v>8112365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451</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446</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155051776</v>
      </c>
      <c r="I8" s="43">
        <v>223836552</v>
      </c>
    </row>
    <row r="9" spans="1:9" ht="12.75" customHeight="1" x14ac:dyDescent="0.2">
      <c r="A9" s="247" t="s">
        <v>211</v>
      </c>
      <c r="B9" s="248"/>
      <c r="C9" s="248"/>
      <c r="D9" s="248"/>
      <c r="E9" s="248"/>
      <c r="F9" s="249"/>
      <c r="G9" s="25">
        <v>2</v>
      </c>
      <c r="H9" s="44">
        <f>H10+H11+H12+H13+H14+H15+H16+H17</f>
        <v>82618371</v>
      </c>
      <c r="I9" s="44">
        <f>I10+I11+I12+I13+I14+I15+I16+I17</f>
        <v>46866469</v>
      </c>
    </row>
    <row r="10" spans="1:9" ht="12.75" customHeight="1" x14ac:dyDescent="0.2">
      <c r="A10" s="239" t="s">
        <v>212</v>
      </c>
      <c r="B10" s="240"/>
      <c r="C10" s="240"/>
      <c r="D10" s="240"/>
      <c r="E10" s="240"/>
      <c r="F10" s="241"/>
      <c r="G10" s="26">
        <v>3</v>
      </c>
      <c r="H10" s="45">
        <v>97488689</v>
      </c>
      <c r="I10" s="45">
        <v>98370922</v>
      </c>
    </row>
    <row r="11" spans="1:9" ht="22.15" customHeight="1" x14ac:dyDescent="0.2">
      <c r="A11" s="239" t="s">
        <v>213</v>
      </c>
      <c r="B11" s="240"/>
      <c r="C11" s="240"/>
      <c r="D11" s="240"/>
      <c r="E11" s="240"/>
      <c r="F11" s="241"/>
      <c r="G11" s="26">
        <v>4</v>
      </c>
      <c r="H11" s="45">
        <v>13428972</v>
      </c>
      <c r="I11" s="45">
        <v>-837493</v>
      </c>
    </row>
    <row r="12" spans="1:9" ht="23.45" customHeight="1" x14ac:dyDescent="0.2">
      <c r="A12" s="239" t="s">
        <v>214</v>
      </c>
      <c r="B12" s="240"/>
      <c r="C12" s="240"/>
      <c r="D12" s="240"/>
      <c r="E12" s="240"/>
      <c r="F12" s="241"/>
      <c r="G12" s="26">
        <v>5</v>
      </c>
      <c r="H12" s="45">
        <v>7144229</v>
      </c>
      <c r="I12" s="45">
        <v>3952267</v>
      </c>
    </row>
    <row r="13" spans="1:9" ht="12.75" customHeight="1" x14ac:dyDescent="0.2">
      <c r="A13" s="239" t="s">
        <v>215</v>
      </c>
      <c r="B13" s="240"/>
      <c r="C13" s="240"/>
      <c r="D13" s="240"/>
      <c r="E13" s="240"/>
      <c r="F13" s="241"/>
      <c r="G13" s="26">
        <v>6</v>
      </c>
      <c r="H13" s="45">
        <v>-50769518</v>
      </c>
      <c r="I13" s="45">
        <v>-64813756</v>
      </c>
    </row>
    <row r="14" spans="1:9" ht="12.75" customHeight="1" x14ac:dyDescent="0.2">
      <c r="A14" s="239" t="s">
        <v>216</v>
      </c>
      <c r="B14" s="240"/>
      <c r="C14" s="240"/>
      <c r="D14" s="240"/>
      <c r="E14" s="240"/>
      <c r="F14" s="241"/>
      <c r="G14" s="26">
        <v>7</v>
      </c>
      <c r="H14" s="45">
        <v>9753937</v>
      </c>
      <c r="I14" s="45">
        <v>6791652</v>
      </c>
    </row>
    <row r="15" spans="1:9" ht="12.75" customHeight="1" x14ac:dyDescent="0.2">
      <c r="A15" s="239" t="s">
        <v>217</v>
      </c>
      <c r="B15" s="240"/>
      <c r="C15" s="240"/>
      <c r="D15" s="240"/>
      <c r="E15" s="240"/>
      <c r="F15" s="241"/>
      <c r="G15" s="26">
        <v>8</v>
      </c>
      <c r="H15" s="45">
        <v>5248655</v>
      </c>
      <c r="I15" s="45">
        <v>-193877</v>
      </c>
    </row>
    <row r="16" spans="1:9" ht="12.75" customHeight="1" x14ac:dyDescent="0.2">
      <c r="A16" s="239" t="s">
        <v>218</v>
      </c>
      <c r="B16" s="240"/>
      <c r="C16" s="240"/>
      <c r="D16" s="240"/>
      <c r="E16" s="240"/>
      <c r="F16" s="241"/>
      <c r="G16" s="26">
        <v>9</v>
      </c>
      <c r="H16" s="45">
        <v>323407</v>
      </c>
      <c r="I16" s="45">
        <v>3596754</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237670147</v>
      </c>
      <c r="I18" s="44">
        <f>I8+I9</f>
        <v>270703021</v>
      </c>
    </row>
    <row r="19" spans="1:9" ht="12.75" customHeight="1" x14ac:dyDescent="0.2">
      <c r="A19" s="247" t="s">
        <v>220</v>
      </c>
      <c r="B19" s="248"/>
      <c r="C19" s="248"/>
      <c r="D19" s="248"/>
      <c r="E19" s="248"/>
      <c r="F19" s="249"/>
      <c r="G19" s="25">
        <v>12</v>
      </c>
      <c r="H19" s="44">
        <f>H20+H21+H22+H23</f>
        <v>-113611975</v>
      </c>
      <c r="I19" s="44">
        <f>I20+I21+I22+I23</f>
        <v>-39855077</v>
      </c>
    </row>
    <row r="20" spans="1:9" ht="12.75" customHeight="1" x14ac:dyDescent="0.2">
      <c r="A20" s="239" t="s">
        <v>221</v>
      </c>
      <c r="B20" s="240"/>
      <c r="C20" s="240"/>
      <c r="D20" s="240"/>
      <c r="E20" s="240"/>
      <c r="F20" s="241"/>
      <c r="G20" s="26">
        <v>13</v>
      </c>
      <c r="H20" s="45">
        <v>-19927146</v>
      </c>
      <c r="I20" s="45">
        <v>-45714382</v>
      </c>
    </row>
    <row r="21" spans="1:9" ht="12.75" customHeight="1" x14ac:dyDescent="0.2">
      <c r="A21" s="239" t="s">
        <v>222</v>
      </c>
      <c r="B21" s="240"/>
      <c r="C21" s="240"/>
      <c r="D21" s="240"/>
      <c r="E21" s="240"/>
      <c r="F21" s="241"/>
      <c r="G21" s="26">
        <v>14</v>
      </c>
      <c r="H21" s="45">
        <v>-24039534</v>
      </c>
      <c r="I21" s="45">
        <v>25263691</v>
      </c>
    </row>
    <row r="22" spans="1:9" ht="12.75" customHeight="1" x14ac:dyDescent="0.2">
      <c r="A22" s="239" t="s">
        <v>223</v>
      </c>
      <c r="B22" s="240"/>
      <c r="C22" s="240"/>
      <c r="D22" s="240"/>
      <c r="E22" s="240"/>
      <c r="F22" s="241"/>
      <c r="G22" s="26">
        <v>15</v>
      </c>
      <c r="H22" s="45">
        <v>-69645295</v>
      </c>
      <c r="I22" s="45">
        <v>-19404386</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124058172</v>
      </c>
      <c r="I24" s="44">
        <f>I18+I19</f>
        <v>230847944</v>
      </c>
    </row>
    <row r="25" spans="1:9" ht="12.75" customHeight="1" x14ac:dyDescent="0.2">
      <c r="A25" s="235" t="s">
        <v>226</v>
      </c>
      <c r="B25" s="236"/>
      <c r="C25" s="236"/>
      <c r="D25" s="236"/>
      <c r="E25" s="236"/>
      <c r="F25" s="237"/>
      <c r="G25" s="26">
        <v>18</v>
      </c>
      <c r="H25" s="45">
        <v>-10070291</v>
      </c>
      <c r="I25" s="45">
        <v>-6814073</v>
      </c>
    </row>
    <row r="26" spans="1:9" ht="12.75" customHeight="1" x14ac:dyDescent="0.2">
      <c r="A26" s="235" t="s">
        <v>227</v>
      </c>
      <c r="B26" s="236"/>
      <c r="C26" s="236"/>
      <c r="D26" s="236"/>
      <c r="E26" s="236"/>
      <c r="F26" s="237"/>
      <c r="G26" s="26">
        <v>19</v>
      </c>
      <c r="H26" s="45">
        <v>-21700037</v>
      </c>
      <c r="I26" s="45">
        <v>-48137231</v>
      </c>
    </row>
    <row r="27" spans="1:9" ht="25.9" customHeight="1" x14ac:dyDescent="0.2">
      <c r="A27" s="262" t="s">
        <v>228</v>
      </c>
      <c r="B27" s="263"/>
      <c r="C27" s="263"/>
      <c r="D27" s="263"/>
      <c r="E27" s="263"/>
      <c r="F27" s="264"/>
      <c r="G27" s="27">
        <v>20</v>
      </c>
      <c r="H27" s="46">
        <f>H24+H25+H26</f>
        <v>92287844</v>
      </c>
      <c r="I27" s="46">
        <f>I24+I25+I26</f>
        <v>175896640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1016557</v>
      </c>
      <c r="I29" s="47">
        <v>1178050</v>
      </c>
    </row>
    <row r="30" spans="1:9" ht="12.75" customHeight="1" x14ac:dyDescent="0.2">
      <c r="A30" s="235" t="s">
        <v>231</v>
      </c>
      <c r="B30" s="236"/>
      <c r="C30" s="236"/>
      <c r="D30" s="236"/>
      <c r="E30" s="236"/>
      <c r="F30" s="237"/>
      <c r="G30" s="26">
        <v>22</v>
      </c>
      <c r="H30" s="48">
        <v>20000</v>
      </c>
      <c r="I30" s="48">
        <v>0</v>
      </c>
    </row>
    <row r="31" spans="1:9" ht="12.75" customHeight="1" x14ac:dyDescent="0.2">
      <c r="A31" s="235" t="s">
        <v>232</v>
      </c>
      <c r="B31" s="236"/>
      <c r="C31" s="236"/>
      <c r="D31" s="236"/>
      <c r="E31" s="236"/>
      <c r="F31" s="237"/>
      <c r="G31" s="26">
        <v>23</v>
      </c>
      <c r="H31" s="48">
        <v>355528</v>
      </c>
      <c r="I31" s="48">
        <v>1192304</v>
      </c>
    </row>
    <row r="32" spans="1:9" ht="12.75" customHeight="1" x14ac:dyDescent="0.2">
      <c r="A32" s="235" t="s">
        <v>233</v>
      </c>
      <c r="B32" s="236"/>
      <c r="C32" s="236"/>
      <c r="D32" s="236"/>
      <c r="E32" s="236"/>
      <c r="F32" s="237"/>
      <c r="G32" s="26">
        <v>24</v>
      </c>
      <c r="H32" s="48">
        <v>15870931</v>
      </c>
      <c r="I32" s="48">
        <v>37070132</v>
      </c>
    </row>
    <row r="33" spans="1:9" ht="12.75" customHeight="1" x14ac:dyDescent="0.2">
      <c r="A33" s="235" t="s">
        <v>234</v>
      </c>
      <c r="B33" s="236"/>
      <c r="C33" s="236"/>
      <c r="D33" s="236"/>
      <c r="E33" s="236"/>
      <c r="F33" s="237"/>
      <c r="G33" s="26">
        <v>25</v>
      </c>
      <c r="H33" s="48">
        <v>297160</v>
      </c>
      <c r="I33" s="48">
        <v>14490233</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17560176</v>
      </c>
      <c r="I35" s="49">
        <f>I29+I30+I31+I32+I33+I34</f>
        <v>53930719</v>
      </c>
    </row>
    <row r="36" spans="1:9" ht="22.9" customHeight="1" x14ac:dyDescent="0.2">
      <c r="A36" s="235" t="s">
        <v>237</v>
      </c>
      <c r="B36" s="236"/>
      <c r="C36" s="236"/>
      <c r="D36" s="236"/>
      <c r="E36" s="236"/>
      <c r="F36" s="237"/>
      <c r="G36" s="26">
        <v>28</v>
      </c>
      <c r="H36" s="48">
        <v>-68999558</v>
      </c>
      <c r="I36" s="48">
        <v>-98029529</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-2458755</v>
      </c>
      <c r="I38" s="48">
        <v>-16899551</v>
      </c>
    </row>
    <row r="39" spans="1:9" ht="12.75" customHeight="1" x14ac:dyDescent="0.2">
      <c r="A39" s="235" t="s">
        <v>240</v>
      </c>
      <c r="B39" s="236"/>
      <c r="C39" s="236"/>
      <c r="D39" s="236"/>
      <c r="E39" s="236"/>
      <c r="F39" s="237"/>
      <c r="G39" s="26">
        <v>31</v>
      </c>
      <c r="H39" s="48">
        <v>-3847241</v>
      </c>
      <c r="I39" s="48">
        <v>-2102198</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-75305554</v>
      </c>
      <c r="I41" s="49">
        <f>I36+I37+I38+I39+I40</f>
        <v>-117031278</v>
      </c>
    </row>
    <row r="42" spans="1:9" ht="29.45" customHeight="1" x14ac:dyDescent="0.2">
      <c r="A42" s="262" t="s">
        <v>243</v>
      </c>
      <c r="B42" s="263"/>
      <c r="C42" s="263"/>
      <c r="D42" s="263"/>
      <c r="E42" s="263"/>
      <c r="F42" s="264"/>
      <c r="G42" s="27">
        <v>34</v>
      </c>
      <c r="H42" s="50">
        <f>H35+H41</f>
        <v>-57745378</v>
      </c>
      <c r="I42" s="50">
        <f>I35+I41</f>
        <v>-63100559</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310638045</v>
      </c>
      <c r="I46" s="48">
        <v>242517422</v>
      </c>
    </row>
    <row r="47" spans="1:9" ht="12.75" customHeight="1" x14ac:dyDescent="0.2">
      <c r="A47" s="235" t="s">
        <v>248</v>
      </c>
      <c r="B47" s="236"/>
      <c r="C47" s="236"/>
      <c r="D47" s="236"/>
      <c r="E47" s="236"/>
      <c r="F47" s="237"/>
      <c r="G47" s="26">
        <v>38</v>
      </c>
      <c r="H47" s="48">
        <v>6129558</v>
      </c>
      <c r="I47" s="48">
        <v>0</v>
      </c>
    </row>
    <row r="48" spans="1:9" ht="22.15" customHeight="1" x14ac:dyDescent="0.2">
      <c r="A48" s="244" t="s">
        <v>249</v>
      </c>
      <c r="B48" s="245"/>
      <c r="C48" s="245"/>
      <c r="D48" s="245"/>
      <c r="E48" s="245"/>
      <c r="F48" s="246"/>
      <c r="G48" s="25">
        <v>39</v>
      </c>
      <c r="H48" s="49">
        <f>H44+H45+H46+H47</f>
        <v>316767603</v>
      </c>
      <c r="I48" s="49">
        <f>I44+I45+I46+I47</f>
        <v>242517422</v>
      </c>
    </row>
    <row r="49" spans="1:9" ht="24.6" customHeight="1" x14ac:dyDescent="0.2">
      <c r="A49" s="235" t="s">
        <v>389</v>
      </c>
      <c r="B49" s="236"/>
      <c r="C49" s="236"/>
      <c r="D49" s="236"/>
      <c r="E49" s="236"/>
      <c r="F49" s="237"/>
      <c r="G49" s="26">
        <v>40</v>
      </c>
      <c r="H49" s="48">
        <v>-343284947</v>
      </c>
      <c r="I49" s="48">
        <v>-281449141</v>
      </c>
    </row>
    <row r="50" spans="1:9" ht="12.75" customHeight="1" x14ac:dyDescent="0.2">
      <c r="A50" s="235" t="s">
        <v>250</v>
      </c>
      <c r="B50" s="236"/>
      <c r="C50" s="236"/>
      <c r="D50" s="236"/>
      <c r="E50" s="236"/>
      <c r="F50" s="237"/>
      <c r="G50" s="26">
        <v>41</v>
      </c>
      <c r="H50" s="48">
        <v>-62176755</v>
      </c>
      <c r="I50" s="48">
        <v>-62546119</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-11834498</v>
      </c>
      <c r="I53" s="48">
        <v>-11216906</v>
      </c>
    </row>
    <row r="54" spans="1:9" ht="30.6" customHeight="1" x14ac:dyDescent="0.2">
      <c r="A54" s="244" t="s">
        <v>254</v>
      </c>
      <c r="B54" s="245"/>
      <c r="C54" s="245"/>
      <c r="D54" s="245"/>
      <c r="E54" s="245"/>
      <c r="F54" s="246"/>
      <c r="G54" s="25">
        <v>45</v>
      </c>
      <c r="H54" s="49">
        <f>H49+H50+H51+H52+H53</f>
        <v>-417296200</v>
      </c>
      <c r="I54" s="49">
        <f>I49+I50+I51+I52+I53</f>
        <v>-355212166</v>
      </c>
    </row>
    <row r="55" spans="1:9" ht="29.45" customHeight="1" x14ac:dyDescent="0.2">
      <c r="A55" s="265" t="s">
        <v>255</v>
      </c>
      <c r="B55" s="266"/>
      <c r="C55" s="266"/>
      <c r="D55" s="266"/>
      <c r="E55" s="266"/>
      <c r="F55" s="267"/>
      <c r="G55" s="25">
        <v>46</v>
      </c>
      <c r="H55" s="49">
        <f>H48+H54</f>
        <v>-100528597</v>
      </c>
      <c r="I55" s="49">
        <f>I48+I54</f>
        <v>-112694744</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-65986131</v>
      </c>
      <c r="I57" s="49">
        <f>I27+I42+I55+I56</f>
        <v>101337</v>
      </c>
    </row>
    <row r="58" spans="1:9" x14ac:dyDescent="0.2">
      <c r="A58" s="268" t="s">
        <v>258</v>
      </c>
      <c r="B58" s="269"/>
      <c r="C58" s="269"/>
      <c r="D58" s="269"/>
      <c r="E58" s="269"/>
      <c r="F58" s="270"/>
      <c r="G58" s="26">
        <v>49</v>
      </c>
      <c r="H58" s="48">
        <v>68166505</v>
      </c>
      <c r="I58" s="48">
        <v>2180374</v>
      </c>
    </row>
    <row r="59" spans="1:9" ht="31.15" customHeight="1" x14ac:dyDescent="0.2">
      <c r="A59" s="262" t="s">
        <v>259</v>
      </c>
      <c r="B59" s="263"/>
      <c r="C59" s="263"/>
      <c r="D59" s="263"/>
      <c r="E59" s="263"/>
      <c r="F59" s="264"/>
      <c r="G59" s="27">
        <v>50</v>
      </c>
      <c r="H59" s="50">
        <f>H57+H58</f>
        <v>2180374</v>
      </c>
      <c r="I59" s="50">
        <f>I57+I58</f>
        <v>2281711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9" sqref="L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pane xSplit="7" ySplit="6" topLeftCell="H7" activePane="bottomRight" state="frozen"/>
      <selection activeCell="G63" sqref="G63"/>
      <selection pane="topRight" activeCell="G63" sqref="G63"/>
      <selection pane="bottomLeft" activeCell="G63" sqref="G63"/>
      <selection pane="bottomRight" activeCell="N46" sqref="N46:N4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44196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
      <c r="A21" s="287" t="s">
        <v>335</v>
      </c>
      <c r="B21" s="287"/>
      <c r="C21" s="287"/>
      <c r="D21" s="287"/>
      <c r="E21" s="287"/>
      <c r="F21" s="287"/>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
      <c r="A33" s="309" t="s">
        <v>346</v>
      </c>
      <c r="B33" s="309"/>
      <c r="C33" s="309"/>
      <c r="D33" s="309"/>
      <c r="E33" s="309"/>
      <c r="F33" s="309"/>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193832036</v>
      </c>
      <c r="U39" s="69">
        <f t="shared" ref="U39:U56" si="12">H39+I39+J39+K39-L39+M39+N39+O39+P39+Q39+R39+S39+T39</f>
        <v>193832036</v>
      </c>
      <c r="V39" s="65">
        <v>0</v>
      </c>
      <c r="W39" s="69">
        <f t="shared" ref="W39:W56" si="13">U39+V39</f>
        <v>193832036</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-1810623</v>
      </c>
      <c r="O46" s="65">
        <v>0</v>
      </c>
      <c r="P46" s="65">
        <v>0</v>
      </c>
      <c r="Q46" s="65">
        <v>0</v>
      </c>
      <c r="R46" s="65">
        <v>0</v>
      </c>
      <c r="S46" s="65">
        <v>0</v>
      </c>
      <c r="T46" s="65">
        <v>0</v>
      </c>
      <c r="U46" s="69">
        <f t="shared" si="12"/>
        <v>-1810623</v>
      </c>
      <c r="V46" s="65">
        <v>0</v>
      </c>
      <c r="W46" s="69">
        <f t="shared" si="13"/>
        <v>-1810623</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325912</v>
      </c>
      <c r="O48" s="65">
        <v>0</v>
      </c>
      <c r="P48" s="65">
        <v>0</v>
      </c>
      <c r="Q48" s="65">
        <v>0</v>
      </c>
      <c r="R48" s="65">
        <v>0</v>
      </c>
      <c r="S48" s="65">
        <v>0</v>
      </c>
      <c r="T48" s="65">
        <v>0</v>
      </c>
      <c r="U48" s="69">
        <f t="shared" si="12"/>
        <v>325912</v>
      </c>
      <c r="V48" s="65">
        <v>0</v>
      </c>
      <c r="W48" s="69">
        <f t="shared" si="13"/>
        <v>325912</v>
      </c>
    </row>
    <row r="49" spans="1:23" ht="24" customHeight="1" x14ac:dyDescent="0.2">
      <c r="A49" s="287" t="s">
        <v>350</v>
      </c>
      <c r="B49" s="287"/>
      <c r="C49" s="287"/>
      <c r="D49" s="287"/>
      <c r="E49" s="287"/>
      <c r="F49" s="287"/>
      <c r="G49" s="6">
        <v>41</v>
      </c>
      <c r="H49" s="65">
        <v>0</v>
      </c>
      <c r="I49" s="65">
        <v>4844165</v>
      </c>
      <c r="J49" s="65">
        <v>0</v>
      </c>
      <c r="K49" s="65">
        <v>0</v>
      </c>
      <c r="L49" s="65">
        <v>0</v>
      </c>
      <c r="M49" s="65">
        <v>0</v>
      </c>
      <c r="N49" s="65">
        <v>0</v>
      </c>
      <c r="O49" s="65">
        <v>0</v>
      </c>
      <c r="P49" s="65">
        <v>0</v>
      </c>
      <c r="Q49" s="65">
        <v>0</v>
      </c>
      <c r="R49" s="65">
        <v>0</v>
      </c>
      <c r="S49" s="65">
        <v>0</v>
      </c>
      <c r="T49" s="65">
        <v>0</v>
      </c>
      <c r="U49" s="69">
        <f>H49+I49+J49+K49-L49+M49+N49+O49+P49+Q49+R49+S49+T49</f>
        <v>4844165</v>
      </c>
      <c r="V49" s="65">
        <v>0</v>
      </c>
      <c r="W49" s="69">
        <f t="shared" si="13"/>
        <v>4844165</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7259455</v>
      </c>
      <c r="K55" s="65">
        <v>0</v>
      </c>
      <c r="L55" s="65">
        <v>0</v>
      </c>
      <c r="M55" s="65">
        <v>0</v>
      </c>
      <c r="N55" s="65">
        <v>73849622</v>
      </c>
      <c r="O55" s="65">
        <v>0</v>
      </c>
      <c r="P55" s="65">
        <v>0</v>
      </c>
      <c r="Q55" s="65">
        <v>0</v>
      </c>
      <c r="R55" s="65">
        <v>0</v>
      </c>
      <c r="S55" s="65">
        <v>-81109077</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1566400660</v>
      </c>
      <c r="I57" s="70">
        <f t="shared" ref="I57:W57" si="14">SUM(I38:I56)</f>
        <v>182874937</v>
      </c>
      <c r="J57" s="70">
        <f t="shared" si="14"/>
        <v>43863988</v>
      </c>
      <c r="K57" s="70">
        <f t="shared" si="14"/>
        <v>147604502</v>
      </c>
      <c r="L57" s="70">
        <f t="shared" si="14"/>
        <v>47568237</v>
      </c>
      <c r="M57" s="70">
        <f t="shared" si="14"/>
        <v>0</v>
      </c>
      <c r="N57" s="70">
        <f t="shared" si="14"/>
        <v>318844389</v>
      </c>
      <c r="O57" s="70">
        <f t="shared" si="14"/>
        <v>0</v>
      </c>
      <c r="P57" s="70">
        <f t="shared" si="14"/>
        <v>0</v>
      </c>
      <c r="Q57" s="70">
        <f t="shared" si="14"/>
        <v>0</v>
      </c>
      <c r="R57" s="70">
        <f t="shared" si="14"/>
        <v>0</v>
      </c>
      <c r="S57" s="70">
        <f t="shared" si="14"/>
        <v>6019719</v>
      </c>
      <c r="T57" s="70">
        <f t="shared" si="14"/>
        <v>193832036</v>
      </c>
      <c r="U57" s="70">
        <f t="shared" si="14"/>
        <v>2411871994</v>
      </c>
      <c r="V57" s="70">
        <f t="shared" si="14"/>
        <v>0</v>
      </c>
      <c r="W57" s="70">
        <f t="shared" si="14"/>
        <v>2411871994</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-1484711</v>
      </c>
      <c r="O59" s="69">
        <f t="shared" si="15"/>
        <v>0</v>
      </c>
      <c r="P59" s="69">
        <f t="shared" si="15"/>
        <v>0</v>
      </c>
      <c r="Q59" s="69">
        <f t="shared" si="15"/>
        <v>0</v>
      </c>
      <c r="R59" s="69">
        <f t="shared" si="15"/>
        <v>0</v>
      </c>
      <c r="S59" s="69">
        <f t="shared" si="15"/>
        <v>0</v>
      </c>
      <c r="T59" s="69">
        <f t="shared" si="15"/>
        <v>0</v>
      </c>
      <c r="U59" s="69">
        <f t="shared" si="15"/>
        <v>-1484711</v>
      </c>
      <c r="V59" s="69">
        <f t="shared" si="15"/>
        <v>0</v>
      </c>
      <c r="W59" s="69">
        <f t="shared" si="15"/>
        <v>-1484711</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-1484711</v>
      </c>
      <c r="O60" s="69">
        <f t="shared" si="16"/>
        <v>0</v>
      </c>
      <c r="P60" s="69">
        <f t="shared" si="16"/>
        <v>0</v>
      </c>
      <c r="Q60" s="69">
        <f t="shared" si="16"/>
        <v>0</v>
      </c>
      <c r="R60" s="69">
        <f t="shared" si="16"/>
        <v>0</v>
      </c>
      <c r="S60" s="69">
        <f t="shared" si="16"/>
        <v>0</v>
      </c>
      <c r="T60" s="69">
        <f t="shared" si="16"/>
        <v>193832036</v>
      </c>
      <c r="U60" s="69">
        <f t="shared" si="16"/>
        <v>192347325</v>
      </c>
      <c r="V60" s="69">
        <f t="shared" si="16"/>
        <v>0</v>
      </c>
      <c r="W60" s="69">
        <f t="shared" si="16"/>
        <v>192347325</v>
      </c>
    </row>
    <row r="61" spans="1:23" ht="29.25" customHeight="1" x14ac:dyDescent="0.2">
      <c r="A61" s="312" t="s">
        <v>354</v>
      </c>
      <c r="B61" s="312"/>
      <c r="C61" s="312"/>
      <c r="D61" s="312"/>
      <c r="E61" s="312"/>
      <c r="F61" s="312"/>
      <c r="G61" s="9">
        <v>52</v>
      </c>
      <c r="H61" s="70">
        <f>SUM(H49:H56)</f>
        <v>0</v>
      </c>
      <c r="I61" s="70">
        <f t="shared" ref="I61:W61" si="17">SUM(I49:I56)</f>
        <v>4844165</v>
      </c>
      <c r="J61" s="70">
        <f t="shared" si="17"/>
        <v>7259455</v>
      </c>
      <c r="K61" s="70">
        <f t="shared" si="17"/>
        <v>0</v>
      </c>
      <c r="L61" s="70">
        <f t="shared" si="17"/>
        <v>0</v>
      </c>
      <c r="M61" s="70">
        <f t="shared" si="17"/>
        <v>0</v>
      </c>
      <c r="N61" s="70">
        <f t="shared" si="17"/>
        <v>73849622</v>
      </c>
      <c r="O61" s="70">
        <f t="shared" si="17"/>
        <v>0</v>
      </c>
      <c r="P61" s="70">
        <f t="shared" si="17"/>
        <v>0</v>
      </c>
      <c r="Q61" s="70">
        <f t="shared" si="17"/>
        <v>0</v>
      </c>
      <c r="R61" s="70">
        <f t="shared" si="17"/>
        <v>0</v>
      </c>
      <c r="S61" s="70">
        <f t="shared" si="17"/>
        <v>-144037860</v>
      </c>
      <c r="T61" s="70">
        <f t="shared" si="17"/>
        <v>0</v>
      </c>
      <c r="U61" s="70">
        <f t="shared" si="17"/>
        <v>-58084618</v>
      </c>
      <c r="V61" s="70">
        <f t="shared" si="17"/>
        <v>0</v>
      </c>
      <c r="W61" s="70">
        <f t="shared" si="17"/>
        <v>-58084618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N29" sqref="N29"/>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130.9"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http://schemas.microsoft.com/office/2006/documentManagement/typ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2019-07-17T07:16:29Z</cp:lastPrinted>
  <dcterms:created xsi:type="dcterms:W3CDTF">2008-10-17T11:51:54Z</dcterms:created>
  <dcterms:modified xsi:type="dcterms:W3CDTF">2021-02-24T08:24:08Z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