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6/REZULTAT 1-6.2026/TFI 1-6.2026/GRANDE FINAL ZA SLANJE GRUPA 1-6.2026/"/>
    </mc:Choice>
  </mc:AlternateContent>
  <xr:revisionPtr revIDLastSave="189" documentId="8_{66795571-DFE5-4881-B913-2BD9E75460E4}" xr6:coauthVersionLast="47" xr6:coauthVersionMax="47" xr10:uidLastSave="{CF559E64-48F5-44B8-B022-1E4926F8C0A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22" l="1"/>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<sst xmlns="http://schemas.openxmlformats.org/spreadsheetml/2006/main" count="550" uniqueCount="483">
  <si>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</si>
  <si>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</si>
  <si>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</si>
  <si>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</si>
  <si>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</si>
  <si>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</si>
  <si>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</si>
  <si>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</si>
  <si>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</si>
  <si>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</si>
  <si>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</si>
  <si>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</si>
  <si>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</si>
  <si>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</si>
  <si>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</si>
  <si>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</si>
  <si>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</si>
  <si>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</si>
  <si>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</si>
  <si>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</si>
  <si>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</si>
  <si>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</si>
  <si>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</si>
  <si>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</si>
  <si>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</si>
  <si>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</si>
  <si>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</si>
  <si>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</si>
  <si>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</si>
  <si>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</si>
  <si>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</si>
  <si>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</si>
  <si>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</si>
  <si>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</si>
  <si>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</si>
  <si>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</si>
  <si>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</si>
  <si>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</si>
  <si>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</si>
  <si>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</si>
  <si>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</si>
  <si>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</si>
  <si>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</si>
  <si>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</si>
  <si>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</si>
  <si>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</si>
  <si>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</si>
  <si>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</si>
  <si>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</si>
  <si>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</si>
  <si>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</si>
  <si>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</si>
  <si>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</si>
  <si>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</si>
  <si>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</si>
  <si>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</si>
  <si>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</si>
  <si>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</si>
  <si>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</si>
  <si>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</si>
  <si>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</si>
  <si>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</si>
  <si>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</si>
  <si>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</si>
  <si>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</si>
  <si>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</si>
  <si>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</si>
  <si>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</si>
  <si>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</si>
  <si>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</si>
  <si>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</si>
  <si>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</si>
  <si>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</si>
  <si>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</si>
  <si>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</si>
  <si>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</si>
  <si>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</si>
  <si>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</si>
  <si>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</si>
  <si>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</si>
  <si>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</si>
  <si>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</si>
  <si>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</si>
  <si>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</si>
  <si>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</si>
  <si>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</si>
  <si>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</si>
  <si>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</si>
  <si>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</si>
  <si>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</si>
  <si>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</si>
  <si>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</si>
  <si>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</si>
  <si>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</si>
  <si>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</si>
  <si>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</si>
  <si>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</si>
  <si>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</si>
  <si>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</si>
  <si>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</si>
  <si>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</si>
  <si>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</si>
  <si>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</si>
  <si>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</si>
  <si>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</si>
  <si>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</si>
  <si>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</si>
  <si>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</si>
  <si>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</si>
  <si>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</si>
  <si>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</si>
  <si>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</si>
  <si>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</si>
  <si>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</si>
  <si>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</si>
  <si>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</si>
  <si>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</si>
  <si>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</si>
  <si>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</si>
  <si>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</si>
  <si>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</si>
  <si>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</si>
  <si>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</si>
  <si>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</si>
  <si>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</si>
  <si>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</si>
  <si>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</si>
  <si>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</si>
  <si>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</si>
  <si>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</si>
  <si>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</si>
  <si>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</si>
  <si>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</si>
  <si>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</si>
  <si>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</si>
  <si>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</si>
  <si>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</si>
  <si>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</si>
  <si>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</si>
  <si>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</si>
  <si>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</si>
  <si>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</si>
  <si>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</si>
  <si>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</si>
  <si>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</si>
  <si>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</si>
  <si>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</si>
  <si>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</si>
  <si>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</si>
  <si>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</si>
  <si>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</si>
  <si>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</si>
  <si>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</si>
  <si>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</si>
  <si>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</si>
  <si>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</si>
  <si>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</si>
  <si>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</si>
  <si>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</si>
  <si>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</si>
  <si>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</si>
  <si>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</si>
  <si>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</si>
  <si>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</si>
  <si>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</si>
  <si>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</si>
  <si>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</si>
  <si>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</si>
  <si>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</si>
  <si>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</si>
  <si>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</si>
  <si>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</si>
  <si>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</si>
  <si>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</si>
  <si>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</si>
  <si>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</si>
  <si>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</si>
  <si>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</si>
  <si>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</si>
  <si>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</si>
  <si>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</si>
  <si>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</si>
  <si>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</si>
  <si>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</si>
  <si>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</si>
  <si>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</si>
  <si>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</si>
  <si>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</si>
  <si>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</si>
  <si>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</si>
  <si>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</si>
  <si>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</si>
  <si>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</si>
  <si>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</si>
  <si>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</si>
  <si>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</si>
  <si>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</si>
  <si>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</si>
  <si>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</si>
  <si>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</si>
  <si>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</si>
  <si>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</si>
  <si>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</si>
  <si>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</si>
  <si>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</si>
  <si>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</si>
  <si>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</si>
  <si>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</si>
  <si>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</si>
  <si>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</si>
  <si>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</si>
  <si>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</si>
  <si>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</si>
  <si>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</si>
  <si>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</si>
  <si>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</si>
  <si>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</si>
  <si>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</si>
  <si>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</si>
  <si>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</si>
  <si>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</si>
  <si>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</si>
  <si>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</si>
  <si>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</si>
  <si>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</si>
  <si>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</si>
  <si>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</si>
  <si>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</si>
  <si>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</si>
  <si>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</si>
  <si>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</si>
  <si>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</si>
  <si>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</si>
  <si>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</si>
  <si>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</si>
  <si>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</si>
  <si>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</si>
  <si>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</si>
  <si>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</si>
  <si>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</si>
  <si>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</si>
  <si>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</si>
  <si>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</si>
  <si>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</si>
  <si>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</si>
  <si>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</si>
  <si>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</si>
  <si>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</si>
  <si>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</si>
  <si>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</si>
  <si>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</si>
  <si>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</si>
  <si>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</si>
  <si>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</si>
  <si>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</si>
  <si>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</si>
  <si>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</si>
  <si>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</si>
  <si>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</si>
  <si>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</si>
  <si>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</si>
  <si>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</si>
  <si>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</si>
  <si>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</si>
  <si>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</si>
  <si>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</si>
  <si>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</si>
  <si>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</si>
  <si>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</si>
  <si>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</si>
  <si>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</si>
  <si>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</si>
  <si>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</si>
  <si>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</si>
  <si>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</si>
  <si>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</si>
  <si>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</si>
  <si>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</si>
  <si>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</si>
  <si>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</si>
  <si>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</si>
  <si>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</si>
  <si>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</si>
  <si>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</si>
  <si>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</si>
  <si>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</si>
  <si>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</si>
  <si>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</si>
  <si>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</si>
  <si>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</si>
  <si>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</si>
  <si>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</si>
  <si>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</si>
  <si>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</si>
  <si>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</si>
  <si>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</si>
  <si>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</si>
  <si>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</si>
  <si>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</si>
  <si>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</si>
  <si>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</si>
  <si>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</si>
  <si>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</si>
  <si>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</si>
  <si>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</si>
  <si>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</si>
  <si>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</si>
  <si>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</si>
  <si>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</si>
  <si>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</si>
  <si>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</si>
  <si>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</si>
  <si>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</si>
  <si>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</si>
  <si>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</si>
  <si>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</si>
  <si>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</si>
  <si>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</si>
  <si>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</si>
  <si>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</si>
  <si>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</si>
  <si>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</si>
  <si>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</si>
  <si>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</si>
  <si>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</si>
  <si>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</si>
  <si>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</si>
  <si>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</si>
  <si>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</si>
  <si>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</si>
  <si>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</si>
  <si>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</si>
  <si>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</si>
  <si>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</si>
  <si>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</si>
  <si>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</si>
  <si>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</si>
  <si>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</si>
  <si>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</si>
  <si>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</si>
  <si>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</si>
  <si>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</si>
  <si>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</si>
  <si>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</si>
  <si>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</si>
  <si>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</si>
  <si>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</si>
  <si>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</si>
  <si>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</si>
  <si>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</si>
  <si>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</si>
  <si>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</si>
  <si>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</si>
  <si>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</si>
  <si>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</si>
  <si>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</si>
  <si>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</si>
  <si>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</si>
  <si>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</si>
  <si>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</si>
  <si>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</si>
  <si>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</si>
  <si>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</si>
  <si>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</si>
  <si>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</si>
  <si>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</si>
  <si>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</si>
  <si>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</si>
  <si>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</si>
  <si>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</si>
  <si>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</si>
  <si>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</si>
  <si>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</si>
  <si>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</si>
  <si>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</si>
  <si>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</si>
  <si>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</si>
  <si>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</si>
  <si>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</si>
  <si>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</si>
  <si>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</si>
  <si>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</si>
  <si>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</si>
  <si>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</si>
  <si>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</si>
  <si>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</si>
  <si>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</si>
  <si>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</si>
  <si>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</si>
  <si>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</si>
  <si>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</si>
  <si>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</si>
  <si>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</si>
  <si>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</si>
  <si>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</si>
  <si>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</si>
  <si>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</si>
  <si>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</si>
  <si>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</si>
  <si>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</si>
  <si>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</si>
  <si>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</si>
  <si>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</si>
  <si>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</si>
  <si>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</si>
  <si>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</si>
  <si>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</si>
  <si>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</si>
  <si>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</si>
  <si>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</si>
  <si>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</si>
  <si>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</si>
  <si>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</si>
  <si>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</si>
  <si>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</si>
  <si>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</si>
  <si>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</si>
  <si>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</si>
  <si>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</si>
  <si>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</si>
  <si>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</si>
  <si>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</si>
  <si>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</si>
  <si>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</si>
  <si>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</si>
  <si>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</si>
  <si>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</si>
  <si>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</si>
  <si>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</si>
  <si>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</si>
  <si>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</si>
  <si>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</si>
  <si>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</si>
  <si>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</si>
  <si>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</si>
  <si>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</si>
  <si>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</si>
  <si>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</si>
  <si>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</si>
  <si>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</si>
  <si>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</si>
  <si>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</si>
  <si>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</si>
  <si>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</si>
  <si>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</si>
  <si>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</si>
  <si>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</si>
  <si>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</si>
  <si>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</si>
  <si>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03454088</t>
  </si>
  <si>
    <t>HR</t>
  </si>
  <si>
    <t>010006549</t>
  </si>
  <si>
    <t>18928523252</t>
  </si>
  <si>
    <t>549300TMC6BYESPQ7W85</t>
  </si>
  <si>
    <t>1627</t>
  </si>
  <si>
    <t>PODRAVKA prehrambena industrija d.d., KOPRIVNICA</t>
  </si>
  <si>
    <t>KOPRIVNICA</t>
  </si>
  <si>
    <t>ANTE STARČEVIĆA 32</t>
  </si>
  <si>
    <t>ir@podravka.hr</t>
  </si>
  <si>
    <t>https://podravkagrupa.com/hr/</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</si>
  <si>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</si>
  <si>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</si>
  <si>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</si>
  <si>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</si>
  <si>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</si>
  <si>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</si>
  <si>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</si>
  <si>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</si>
  <si>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</si>
  <si>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</si>
  <si>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</si>
  <si>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</si>
  <si>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Petković Katarina</t>
  </si>
  <si>
    <t>048 651 200</t>
  </si>
  <si>
    <t>Katarina.Petkovic@podravka.hr</t>
  </si>
  <si>
    <t>Ernst &amp; Young d.o.o.</t>
  </si>
  <si>
    <t>Berislav Horvat</t>
  </si>
  <si>
    <t>Obveznik: PODRAVKA prehrambena industrija d.d., KOPRIVNICA</t>
  </si>
  <si>
    <t> 30.06.2026</t>
  </si>
  <si>
    <t xml:space="preserve">stanje na dan 30.06.2026 </t>
  </si>
  <si>
    <t>u razdoblju 01.01.2026 do 30.06.2026</t>
  </si>
  <si>
    <t>u razdoblju 01.01.2026. do 30.06.2026.</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</si>
  <si>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01.01.2026. - 30.06.2026.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lipanj 2026.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30.06.2026. godine iznosi 4.970 tisuća eura (2025.: 8.762 tisuće eura), dok se obveze za kamate po kreditima iskazuju unutar pozicije Ostale kratkoročne obveze te na 30.06.2026. godine iznose 1.562 tisuće eura (2025.: 1.874  tisuće eura).
Troškovi zaposlenika u razdoblju 01. - 06.2026. iznose 118.822 tisuće eura (01. - 06.2025.: 114.215 tisuća eura). Poziciju neto plaća i nadnica čine neto plaće u iznosu 64.760 tisuća eura (01. - 06.2025.: 61.745 tisuća eura) i ostali troškovi zaposlenika (koji se u najvećoj mjeri odnose na neoporezive materijalne primitke) u iznosu 13.758 tisuća eura (01. - 06.2025.: 14.759 tisuća eura). Porezi i doprinosi iz plaća iznose 26.454 tisuće eura (01. - 06.2025.: 24.222 tisuća eura), a doprinosi na plaće iznose 13.850 tisuća eura (01. - 06.2025.: 13.489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2026. godine računovodstvene politike nisu se mijenjale.
3. Grupa ima potencijalne obveze po danim garancijama i jamstvima koje nisu priznate u konsolidiranom izvještaju o financijskom položaju. Na dan 30.06.2026. godine dane garancije i jamstva iznose 7.869 tisuća eura (2025.: 4.893 tisuće eura).  Prema procijeni Uprave Grupe na dan 30.06.2026. godine ne postoji značajna vjerojatnost nastanka navedenih obveza za Grupu. 
Na dan 30.06.2026. godine izvanbilančni zapisi iznose 35.062 tisuće eura (2025.: 26.485 tisuća eura).
4. Od značajnijih stavki prihoda ili rashoda, Grupa je u razdoblju 01. - 06.2026. ostvarila prihode od poticaja u poljoprivredi u iznosu od 15.101 tisuću eura (01. - 06.2025.: 11.960 tisuća eura). 
Grupa je u razdoblju 01. - 06.2026. imala pozitivan utjecaj kretanja tečajnih razlika po kupcima i dobavljačima te kamatama po kupcima u iznosu od 159 tisuća eura iskazanih u okviru pozicije ostali poslovni prihodi (izvan grupe) (01. - 06.2025.: nepovoljan utjecaj 792 tisuće eura iskazanih u okviru pozicije ostali poslovni rashodi), te je ostvarila dobitke od prodaje imovine u iznosu od 517 tisuća eura (01. - 06.2025.: 159 tisuća eura) iskazanih u okviru pozicije ostali poslovni prihodi (izvan grupe).
5. Dugovanja Grupe koja dospijevaju nakon više od 5 godina odnose se na obveze po najmu u iznosu od 79.973 tisuće eura kao posljedica stjecanja (2025.: 71.971 tisuću eura).
Građevinski objekti, zemljište i oprema Grupe neto knjigovodstvene vrijednosti 1.475 tisuća eura (2025.: 1.386 tisuća eura) založeni su kao garancija za kreditne obveze Grupe.
6. Prosječan broj zaposlenih Grupe u razdoblju 01. - 06.2026. godine iznosi 8.332 zaposlenika (01. - 06.2025.: 7.962 zaposlenika).					
7. U razdoblju 01.- 06.2026. Grupa je od ukupnog troška plaća u svrhu vlastitog razvoja kapitalizirala 271 tisuću eura troška ljudskog rada (01. - 06.2025.: 221 tisuću eura) od čega neto plaće iznose 172 tisuće eura (01. - 06.2025.: 141 tisuću eura),  doprinosi iz plaća iznose 47 tisuća eura (01. - 06.2025.: 39 tisuća eura), doprinosi na plaće iznose 34 tisuće eura (01. - 06.2025.: 27 tisuća eura), a porez iznosi 18 tisuća eura (01. - 06.2025.: 14 tisuća eura).
8. Stanje odgođene porezne imovine na 30.06.2026. godine iznosi 38.123 tisuće eura (2025.: 28.563 tisuće eura). Tijekom 2026. godine odgođena porezna imovina povećana je za 9.560 tisuća EUR (tijekom 2025.: povećanje 205 tisuća eura) što se najvećim dijelom odnosi na povećanje odgođene porezne imovine po osnovi ostvarene porezne olakšice za ulaganja društva Belupo d.d. u neto iznosu od 11.824 tisuće eura te smanjenjem po osnovi korištenja porezne olakšice za ulaganja društva Podravka d.d. u iznosu 2.872 tisuće eura.
Stanje odgođene porezne obveze na dan 30.06.2026. godine iznosi 5.404 tisuće eura (2025.: 5.484 tisuće eura).
9. Grupa nema sudjelujućih interesa.										
10. Grupa ima upisani temeljni kapital koji se sastoji od 7.120.003 dionice nominalne vrijednosti 30,00 eura. Tijekom 2026.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30.06.2026. godine broj preostalih dodijeljenih opcija je 15.000 (2025: 17.000). Na razini Grupe postoje dugoročni planovi dodjele dionica ključnom rukovodstvu Grupe za razdoblje 2025. do 2028. godine. U razdoblju 01. - 06.2026.  godine iskorišteno je ukupno 2.464 dionica (2025.: 8.829 dionica).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30.06.2026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lipanj 2026.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</si>
</sst>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zoomScaleNormal="100" zoomScaleSheetLayoutView="100" workbookViewId="0">
      <selection activeCell="U11" sqref="U11"/>
    </sheetView>
  </sheetViews>
  <sheetFormatPr defaultColWidth="9.140625" defaultRowHeight="15" x14ac:dyDescent="0.25"/>
  <cols>
    <col min="1" max="8" width="9.140625" style="35"/>
    <col min="9" max="9" width="15.28515625" style="35" customWidth="1"/>
    <col min="10" max="10" width="11" style="35" bestFit="1" customWidth="1"/>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t="s">
        <v>478</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328</v>
      </c>
      <c r="B10" s="166"/>
      <c r="C10" s="166"/>
      <c r="D10" s="166"/>
      <c r="E10" s="166"/>
      <c r="F10" s="166"/>
      <c r="G10" s="166"/>
      <c r="H10" s="166"/>
      <c r="I10" s="166"/>
      <c r="J10" s="66"/>
    </row>
    <row r="11" spans="1:20" ht="24.6" customHeight="1" x14ac:dyDescent="0.25">
      <c r="A11" s="153" t="s">
        <v>307</v>
      </c>
      <c r="B11" s="167"/>
      <c r="C11" s="159" t="s">
        <v>449</v>
      </c>
      <c r="D11" s="160"/>
      <c r="E11" s="67"/>
      <c r="F11" s="124" t="s">
        <v>329</v>
      </c>
      <c r="G11" s="163"/>
      <c r="H11" s="140" t="s">
        <v>450</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451</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452</v>
      </c>
      <c r="D15" s="160"/>
      <c r="E15" s="164"/>
      <c r="F15" s="155"/>
      <c r="G15" s="73" t="s">
        <v>330</v>
      </c>
      <c r="H15" s="140" t="s">
        <v>453</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331</v>
      </c>
      <c r="C17" s="159" t="s">
        <v>454</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455</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48000</v>
      </c>
      <c r="D21" s="141"/>
      <c r="E21" s="130"/>
      <c r="F21" s="130"/>
      <c r="G21" s="131" t="s">
        <v>456</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457</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458</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459</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8347</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334</v>
      </c>
      <c r="D31" s="152" t="s">
        <v>332</v>
      </c>
      <c r="E31" s="138"/>
      <c r="F31" s="138"/>
      <c r="G31" s="138"/>
      <c r="H31" s="70"/>
      <c r="I31" s="81" t="s">
        <v>333</v>
      </c>
      <c r="J31" s="82" t="s">
        <v>334</v>
      </c>
    </row>
    <row r="32" spans="1:10" x14ac:dyDescent="0.25">
      <c r="A32" s="153"/>
      <c r="B32" s="154"/>
      <c r="C32" s="83"/>
      <c r="D32" s="56"/>
      <c r="E32" s="155"/>
      <c r="F32" s="155"/>
      <c r="G32" s="155"/>
      <c r="H32" s="155"/>
      <c r="I32" s="79"/>
      <c r="J32" s="80"/>
    </row>
    <row r="33" spans="1:10" x14ac:dyDescent="0.25">
      <c r="A33" s="153" t="s">
        <v>324</v>
      </c>
      <c r="B33" s="154"/>
      <c r="C33" s="18" t="s">
        <v>336</v>
      </c>
      <c r="D33" s="152" t="s">
        <v>335</v>
      </c>
      <c r="E33" s="138"/>
      <c r="F33" s="138"/>
      <c r="G33" s="138"/>
      <c r="H33" s="76"/>
      <c r="I33" s="81" t="s">
        <v>336</v>
      </c>
      <c r="J33" s="82" t="s">
        <v>337</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t="s">
        <v>460</v>
      </c>
      <c r="B37" s="147"/>
      <c r="C37" s="147"/>
      <c r="D37" s="147"/>
      <c r="E37" s="146" t="s">
        <v>466</v>
      </c>
      <c r="F37" s="147"/>
      <c r="G37" s="147"/>
      <c r="H37" s="147"/>
      <c r="I37" s="148"/>
      <c r="J37" s="48">
        <v>3805140</v>
      </c>
    </row>
    <row r="38" spans="1:10" x14ac:dyDescent="0.25">
      <c r="A38" s="39"/>
      <c r="B38" s="47"/>
      <c r="C38" s="50"/>
      <c r="D38" s="151"/>
      <c r="E38" s="151"/>
      <c r="F38" s="151"/>
      <c r="G38" s="151"/>
      <c r="H38" s="151"/>
      <c r="I38" s="151"/>
      <c r="J38" s="40"/>
    </row>
    <row r="39" spans="1:10" x14ac:dyDescent="0.25">
      <c r="A39" s="146" t="s">
        <v>461</v>
      </c>
      <c r="B39" s="147"/>
      <c r="C39" s="147"/>
      <c r="D39" s="148"/>
      <c r="E39" s="146" t="s">
        <v>467</v>
      </c>
      <c r="F39" s="147"/>
      <c r="G39" s="147"/>
      <c r="H39" s="147"/>
      <c r="I39" s="148"/>
      <c r="J39" s="18">
        <v>5391814000</v>
      </c>
    </row>
    <row r="40" spans="1:10" x14ac:dyDescent="0.25">
      <c r="A40" s="39"/>
      <c r="B40" s="47"/>
      <c r="C40" s="50"/>
      <c r="D40" s="49"/>
      <c r="E40" s="151"/>
      <c r="F40" s="151"/>
      <c r="G40" s="151"/>
      <c r="H40" s="151"/>
      <c r="I40" s="46"/>
      <c r="J40" s="40"/>
    </row>
    <row r="41" spans="1:10" x14ac:dyDescent="0.25">
      <c r="A41" s="146" t="s">
        <v>462</v>
      </c>
      <c r="B41" s="147"/>
      <c r="C41" s="147"/>
      <c r="D41" s="148"/>
      <c r="E41" s="146" t="s">
        <v>468</v>
      </c>
      <c r="F41" s="147"/>
      <c r="G41" s="147"/>
      <c r="H41" s="147"/>
      <c r="I41" s="148"/>
      <c r="J41" s="18">
        <v>5980984</v>
      </c>
    </row>
    <row r="42" spans="1:10" x14ac:dyDescent="0.25">
      <c r="A42" s="39"/>
      <c r="B42" s="47"/>
      <c r="C42" s="50"/>
      <c r="D42" s="49"/>
      <c r="E42" s="151"/>
      <c r="F42" s="151"/>
      <c r="G42" s="151"/>
      <c r="H42" s="151"/>
      <c r="I42" s="46"/>
      <c r="J42" s="40"/>
    </row>
    <row r="43" spans="1:10" x14ac:dyDescent="0.25">
      <c r="A43" s="146" t="s">
        <v>463</v>
      </c>
      <c r="B43" s="147"/>
      <c r="C43" s="147"/>
      <c r="D43" s="148"/>
      <c r="E43" s="146" t="s">
        <v>469</v>
      </c>
      <c r="F43" s="147"/>
      <c r="G43" s="147"/>
      <c r="H43" s="147"/>
      <c r="I43" s="148"/>
      <c r="J43" s="18">
        <v>20188537</v>
      </c>
    </row>
    <row r="44" spans="1:10" x14ac:dyDescent="0.25">
      <c r="A44" s="41"/>
      <c r="B44" s="50"/>
      <c r="C44" s="149"/>
      <c r="D44" s="149"/>
      <c r="E44" s="150"/>
      <c r="F44" s="150"/>
      <c r="G44" s="149"/>
      <c r="H44" s="149"/>
      <c r="I44" s="149"/>
      <c r="J44" s="40"/>
    </row>
    <row r="45" spans="1:10" x14ac:dyDescent="0.25">
      <c r="A45" s="146" t="s">
        <v>464</v>
      </c>
      <c r="B45" s="147"/>
      <c r="C45" s="147"/>
      <c r="D45" s="148"/>
      <c r="E45" s="146" t="s">
        <v>470</v>
      </c>
      <c r="F45" s="147"/>
      <c r="G45" s="147"/>
      <c r="H45" s="147"/>
      <c r="I45" s="148"/>
      <c r="J45" s="18">
        <v>5981449907</v>
      </c>
    </row>
    <row r="46" spans="1:10" x14ac:dyDescent="0.25">
      <c r="A46" s="41"/>
      <c r="B46" s="50"/>
      <c r="C46" s="50"/>
      <c r="D46" s="47"/>
      <c r="E46" s="150"/>
      <c r="F46" s="150"/>
      <c r="G46" s="149"/>
      <c r="H46" s="149"/>
      <c r="I46" s="47"/>
      <c r="J46" s="40"/>
    </row>
    <row r="47" spans="1:10" x14ac:dyDescent="0.25">
      <c r="A47" s="146" t="s">
        <v>465</v>
      </c>
      <c r="B47" s="147"/>
      <c r="C47" s="147"/>
      <c r="D47" s="148"/>
      <c r="E47" s="146" t="s">
        <v>471</v>
      </c>
      <c r="F47" s="147"/>
      <c r="G47" s="147"/>
      <c r="H47" s="147"/>
      <c r="I47" s="148"/>
      <c r="J47" s="18">
        <v>3042510487</v>
      </c>
    </row>
    <row r="48" spans="1:10" x14ac:dyDescent="0.25">
      <c r="A48" s="85"/>
      <c r="B48" s="77"/>
      <c r="C48" s="77"/>
      <c r="D48" s="70"/>
      <c r="E48" s="130"/>
      <c r="F48" s="130"/>
      <c r="G48" s="144"/>
      <c r="H48" s="144"/>
      <c r="I48" s="70"/>
      <c r="J48" s="86" t="s">
        <v>338</v>
      </c>
    </row>
    <row r="49" spans="1:10" x14ac:dyDescent="0.25">
      <c r="A49" s="85"/>
      <c r="B49" s="77"/>
      <c r="C49" s="77"/>
      <c r="D49" s="70"/>
      <c r="E49" s="130"/>
      <c r="F49" s="130"/>
      <c r="G49" s="144"/>
      <c r="H49" s="144"/>
      <c r="I49" s="70"/>
      <c r="J49" s="86" t="s">
        <v>339</v>
      </c>
    </row>
    <row r="50" spans="1:10" ht="14.45" customHeight="1" x14ac:dyDescent="0.25">
      <c r="A50" s="123" t="s">
        <v>317</v>
      </c>
      <c r="B50" s="124"/>
      <c r="C50" s="140" t="s">
        <v>339</v>
      </c>
      <c r="D50" s="141"/>
      <c r="E50" s="142" t="s">
        <v>340</v>
      </c>
      <c r="F50" s="143"/>
      <c r="G50" s="131"/>
      <c r="H50" s="132"/>
      <c r="I50" s="132"/>
      <c r="J50" s="133"/>
    </row>
    <row r="51" spans="1:10" x14ac:dyDescent="0.25">
      <c r="A51" s="85"/>
      <c r="B51" s="77"/>
      <c r="C51" s="144"/>
      <c r="D51" s="144"/>
      <c r="E51" s="130"/>
      <c r="F51" s="130"/>
      <c r="G51" s="145" t="s">
        <v>341</v>
      </c>
      <c r="H51" s="145"/>
      <c r="I51" s="145"/>
      <c r="J51" s="63"/>
    </row>
    <row r="52" spans="1:10" ht="13.9" customHeight="1" x14ac:dyDescent="0.25">
      <c r="A52" s="123" t="s">
        <v>318</v>
      </c>
      <c r="B52" s="124"/>
      <c r="C52" s="131" t="s">
        <v>472</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473</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474</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342</v>
      </c>
      <c r="B58" s="124"/>
      <c r="C58" s="125" t="s">
        <v>475</v>
      </c>
      <c r="D58" s="126"/>
      <c r="E58" s="126"/>
      <c r="F58" s="126"/>
      <c r="G58" s="126"/>
      <c r="H58" s="126"/>
      <c r="I58" s="126"/>
      <c r="J58" s="127"/>
    </row>
    <row r="59" spans="1:10" ht="14.45" customHeight="1" x14ac:dyDescent="0.25">
      <c r="A59" s="69"/>
      <c r="B59" s="70"/>
      <c r="C59" s="128" t="s">
        <v>343</v>
      </c>
      <c r="D59" s="128"/>
      <c r="E59" s="128"/>
      <c r="F59" s="128"/>
      <c r="G59" s="70"/>
      <c r="H59" s="70"/>
      <c r="I59" s="70"/>
      <c r="J59" s="72"/>
    </row>
    <row r="60" spans="1:10" x14ac:dyDescent="0.25">
      <c r="A60" s="123" t="s">
        <v>344</v>
      </c>
      <c r="B60" s="124"/>
      <c r="C60" s="125" t="s">
        <v>476</v>
      </c>
      <c r="D60" s="126"/>
      <c r="E60" s="126"/>
      <c r="F60" s="126"/>
      <c r="G60" s="126"/>
      <c r="H60" s="126"/>
      <c r="I60" s="126"/>
      <c r="J60" s="127"/>
    </row>
    <row r="61" spans="1:10" ht="14.45" customHeight="1" x14ac:dyDescent="0.25">
      <c r="A61" s="87"/>
      <c r="B61" s="88"/>
      <c r="C61" s="129" t="s">
        <v>345</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120" zoomScaleNormal="100" zoomScaleSheetLayoutView="120" workbookViewId="0">
      <selection activeCell="I70" sqref="I70"/>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479</v>
      </c>
      <c r="B2" s="192"/>
      <c r="C2" s="192"/>
      <c r="D2" s="192"/>
      <c r="E2" s="192"/>
      <c r="F2" s="192"/>
      <c r="G2" s="192"/>
      <c r="H2" s="192"/>
      <c r="I2" s="192"/>
    </row>
    <row r="3" spans="1:9" x14ac:dyDescent="0.2">
      <c r="A3" s="193" t="s">
        <v>437</v>
      </c>
      <c r="B3" s="193"/>
      <c r="C3" s="193"/>
      <c r="D3" s="193"/>
      <c r="E3" s="193"/>
      <c r="F3" s="193"/>
      <c r="G3" s="193"/>
      <c r="H3" s="193"/>
      <c r="I3" s="193"/>
    </row>
    <row r="4" spans="1:9" x14ac:dyDescent="0.2">
      <c r="A4" s="194" t="s">
        <v>477</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795280411.37</v>
      </c>
      <c r="I9" s="91">
        <f>I10+I17+I27+I38+I43</f>
        <v>795539153.76999998</v>
      </c>
    </row>
    <row r="10" spans="1:9" ht="12.75" customHeight="1" x14ac:dyDescent="0.2">
      <c r="A10" s="186" t="s">
        <v>5</v>
      </c>
      <c r="B10" s="186"/>
      <c r="C10" s="186"/>
      <c r="D10" s="186"/>
      <c r="E10" s="186"/>
      <c r="F10" s="186"/>
      <c r="G10" s="8">
        <v>3</v>
      </c>
      <c r="H10" s="91">
        <f>H11+H12+H13+H14+H15+H16</f>
        <v>50298177.219999999</v>
      </c>
      <c r="I10" s="91">
        <f>I11+I12+I13+I14+I15+I16</f>
        <v>45346200.670000002</v>
      </c>
    </row>
    <row r="11" spans="1:9" ht="12.75" customHeight="1" x14ac:dyDescent="0.2">
      <c r="A11" s="182" t="s">
        <v>6</v>
      </c>
      <c r="B11" s="182"/>
      <c r="C11" s="182"/>
      <c r="D11" s="182"/>
      <c r="E11" s="182"/>
      <c r="F11" s="182"/>
      <c r="G11" s="7">
        <v>4</v>
      </c>
      <c r="H11" s="90">
        <v>2109444.9500000002</v>
      </c>
      <c r="I11" s="90">
        <v>2900832.01</v>
      </c>
    </row>
    <row r="12" spans="1:9" ht="22.9" customHeight="1" x14ac:dyDescent="0.2">
      <c r="A12" s="182" t="s">
        <v>7</v>
      </c>
      <c r="B12" s="182"/>
      <c r="C12" s="182"/>
      <c r="D12" s="182"/>
      <c r="E12" s="182"/>
      <c r="F12" s="182"/>
      <c r="G12" s="7">
        <v>5</v>
      </c>
      <c r="H12" s="90">
        <v>38770412.119999997</v>
      </c>
      <c r="I12" s="90">
        <v>32870168.68</v>
      </c>
    </row>
    <row r="13" spans="1:9" ht="12.75" customHeight="1" x14ac:dyDescent="0.2">
      <c r="A13" s="182" t="s">
        <v>8</v>
      </c>
      <c r="B13" s="182"/>
      <c r="C13" s="182"/>
      <c r="D13" s="182"/>
      <c r="E13" s="182"/>
      <c r="F13" s="182"/>
      <c r="G13" s="7">
        <v>6</v>
      </c>
      <c r="H13" s="90">
        <v>3852845.57</v>
      </c>
      <c r="I13" s="90">
        <v>3852845.57</v>
      </c>
    </row>
    <row r="14" spans="1:9" ht="12.75" customHeight="1" x14ac:dyDescent="0.2">
      <c r="A14" s="182" t="s">
        <v>9</v>
      </c>
      <c r="B14" s="182"/>
      <c r="C14" s="182"/>
      <c r="D14" s="182"/>
      <c r="E14" s="182"/>
      <c r="F14" s="182"/>
      <c r="G14" s="7">
        <v>7</v>
      </c>
      <c r="H14" s="90">
        <v>559533.61</v>
      </c>
      <c r="I14" s="90">
        <v>531245.81000000006</v>
      </c>
    </row>
    <row r="15" spans="1:9" ht="12.75" customHeight="1" x14ac:dyDescent="0.2">
      <c r="A15" s="182" t="s">
        <v>10</v>
      </c>
      <c r="B15" s="182"/>
      <c r="C15" s="182"/>
      <c r="D15" s="182"/>
      <c r="E15" s="182"/>
      <c r="F15" s="182"/>
      <c r="G15" s="7">
        <v>8</v>
      </c>
      <c r="H15" s="90">
        <v>5005940.97</v>
      </c>
      <c r="I15" s="90">
        <v>5191108.5999999996</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715348443.11000001</v>
      </c>
      <c r="I17" s="91">
        <f>I18+I19+I20+I21+I22+I23+I24+I25+I26</f>
        <v>711037702.79999995</v>
      </c>
    </row>
    <row r="18" spans="1:9" ht="12.75" customHeight="1" x14ac:dyDescent="0.2">
      <c r="A18" s="182" t="s">
        <v>13</v>
      </c>
      <c r="B18" s="182"/>
      <c r="C18" s="182"/>
      <c r="D18" s="182"/>
      <c r="E18" s="182"/>
      <c r="F18" s="182"/>
      <c r="G18" s="7">
        <v>11</v>
      </c>
      <c r="H18" s="90">
        <v>91020997.739999995</v>
      </c>
      <c r="I18" s="90">
        <v>92163247.239999995</v>
      </c>
    </row>
    <row r="19" spans="1:9" ht="12.75" customHeight="1" x14ac:dyDescent="0.2">
      <c r="A19" s="182" t="s">
        <v>14</v>
      </c>
      <c r="B19" s="182"/>
      <c r="C19" s="182"/>
      <c r="D19" s="182"/>
      <c r="E19" s="182"/>
      <c r="F19" s="182"/>
      <c r="G19" s="7">
        <v>12</v>
      </c>
      <c r="H19" s="90">
        <v>267106311.58000001</v>
      </c>
      <c r="I19" s="90">
        <v>263067125.44999999</v>
      </c>
    </row>
    <row r="20" spans="1:9" ht="12.75" customHeight="1" x14ac:dyDescent="0.2">
      <c r="A20" s="182" t="s">
        <v>15</v>
      </c>
      <c r="B20" s="182"/>
      <c r="C20" s="182"/>
      <c r="D20" s="182"/>
      <c r="E20" s="182"/>
      <c r="F20" s="182"/>
      <c r="G20" s="7">
        <v>13</v>
      </c>
      <c r="H20" s="90">
        <v>239531575.83000001</v>
      </c>
      <c r="I20" s="90">
        <v>233510102.63</v>
      </c>
    </row>
    <row r="21" spans="1:9" ht="12.75" customHeight="1" x14ac:dyDescent="0.2">
      <c r="A21" s="182" t="s">
        <v>16</v>
      </c>
      <c r="B21" s="182"/>
      <c r="C21" s="182"/>
      <c r="D21" s="182"/>
      <c r="E21" s="182"/>
      <c r="F21" s="182"/>
      <c r="G21" s="7">
        <v>14</v>
      </c>
      <c r="H21" s="90">
        <v>57101933.82</v>
      </c>
      <c r="I21" s="90">
        <v>56137596.479999997</v>
      </c>
    </row>
    <row r="22" spans="1:9" ht="12.75" customHeight="1" x14ac:dyDescent="0.2">
      <c r="A22" s="182" t="s">
        <v>17</v>
      </c>
      <c r="B22" s="182"/>
      <c r="C22" s="182"/>
      <c r="D22" s="182"/>
      <c r="E22" s="182"/>
      <c r="F22" s="182"/>
      <c r="G22" s="7">
        <v>15</v>
      </c>
      <c r="H22" s="90">
        <v>15408028</v>
      </c>
      <c r="I22" s="90">
        <v>14850394.65</v>
      </c>
    </row>
    <row r="23" spans="1:9" ht="12.75" customHeight="1" x14ac:dyDescent="0.2">
      <c r="A23" s="182" t="s">
        <v>18</v>
      </c>
      <c r="B23" s="182"/>
      <c r="C23" s="182"/>
      <c r="D23" s="182"/>
      <c r="E23" s="182"/>
      <c r="F23" s="182"/>
      <c r="G23" s="7">
        <v>16</v>
      </c>
      <c r="H23" s="90">
        <v>1112927.26</v>
      </c>
      <c r="I23" s="90">
        <v>3570135.81</v>
      </c>
    </row>
    <row r="24" spans="1:9" ht="12.75" customHeight="1" x14ac:dyDescent="0.2">
      <c r="A24" s="182" t="s">
        <v>19</v>
      </c>
      <c r="B24" s="182"/>
      <c r="C24" s="182"/>
      <c r="D24" s="182"/>
      <c r="E24" s="182"/>
      <c r="F24" s="182"/>
      <c r="G24" s="7">
        <v>17</v>
      </c>
      <c r="H24" s="90">
        <v>21359967.629999999</v>
      </c>
      <c r="I24" s="90">
        <v>25280209.329999998</v>
      </c>
    </row>
    <row r="25" spans="1:9" ht="12.75" customHeight="1" x14ac:dyDescent="0.2">
      <c r="A25" s="182" t="s">
        <v>20</v>
      </c>
      <c r="B25" s="182"/>
      <c r="C25" s="182"/>
      <c r="D25" s="182"/>
      <c r="E25" s="182"/>
      <c r="F25" s="182"/>
      <c r="G25" s="7">
        <v>18</v>
      </c>
      <c r="H25" s="90">
        <v>5714310</v>
      </c>
      <c r="I25" s="90">
        <v>5576045.7599999998</v>
      </c>
    </row>
    <row r="26" spans="1:9" ht="12.75" customHeight="1" x14ac:dyDescent="0.2">
      <c r="A26" s="182" t="s">
        <v>21</v>
      </c>
      <c r="B26" s="182"/>
      <c r="C26" s="182"/>
      <c r="D26" s="182"/>
      <c r="E26" s="182"/>
      <c r="F26" s="182"/>
      <c r="G26" s="7">
        <v>19</v>
      </c>
      <c r="H26" s="90">
        <v>16992391.25</v>
      </c>
      <c r="I26" s="90">
        <v>16882845.449999999</v>
      </c>
    </row>
    <row r="27" spans="1:9" ht="12.75" customHeight="1" x14ac:dyDescent="0.2">
      <c r="A27" s="186" t="s">
        <v>22</v>
      </c>
      <c r="B27" s="186"/>
      <c r="C27" s="186"/>
      <c r="D27" s="186"/>
      <c r="E27" s="186"/>
      <c r="F27" s="186"/>
      <c r="G27" s="8">
        <v>20</v>
      </c>
      <c r="H27" s="91">
        <f>SUM(H28:H37)</f>
        <v>1070757.3899999999</v>
      </c>
      <c r="I27" s="91">
        <f>SUM(I28:I37)</f>
        <v>1032244.06</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680456.21</v>
      </c>
      <c r="I34" s="90">
        <v>644306.21</v>
      </c>
    </row>
    <row r="35" spans="1:9" ht="12.75" customHeight="1" x14ac:dyDescent="0.2">
      <c r="A35" s="182" t="s">
        <v>30</v>
      </c>
      <c r="B35" s="182"/>
      <c r="C35" s="182"/>
      <c r="D35" s="182"/>
      <c r="E35" s="182"/>
      <c r="F35" s="182"/>
      <c r="G35" s="7">
        <v>28</v>
      </c>
      <c r="H35" s="90">
        <v>390301.18</v>
      </c>
      <c r="I35" s="90">
        <v>387937.85</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28563033.649999999</v>
      </c>
      <c r="I43" s="90">
        <v>38123006.240000002</v>
      </c>
    </row>
    <row r="44" spans="1:9" ht="12.75" customHeight="1" x14ac:dyDescent="0.2">
      <c r="A44" s="184" t="s">
        <v>301</v>
      </c>
      <c r="B44" s="184"/>
      <c r="C44" s="184"/>
      <c r="D44" s="184"/>
      <c r="E44" s="184"/>
      <c r="F44" s="184"/>
      <c r="G44" s="8">
        <v>37</v>
      </c>
      <c r="H44" s="91">
        <f>H45+H53+H60+H70</f>
        <v>552308791.41999996</v>
      </c>
      <c r="I44" s="91">
        <f>I45+I53+I60+I70</f>
        <v>554013723.22000003</v>
      </c>
    </row>
    <row r="45" spans="1:9" ht="12.75" customHeight="1" x14ac:dyDescent="0.2">
      <c r="A45" s="186" t="s">
        <v>39</v>
      </c>
      <c r="B45" s="186"/>
      <c r="C45" s="186"/>
      <c r="D45" s="186"/>
      <c r="E45" s="186"/>
      <c r="F45" s="186"/>
      <c r="G45" s="8">
        <v>38</v>
      </c>
      <c r="H45" s="91">
        <f>SUM(H46:H52)</f>
        <v>308978347.45999998</v>
      </c>
      <c r="I45" s="91">
        <f>SUM(I46:I52)</f>
        <v>319191696.31999999</v>
      </c>
    </row>
    <row r="46" spans="1:9" ht="12.75" customHeight="1" x14ac:dyDescent="0.2">
      <c r="A46" s="182" t="s">
        <v>40</v>
      </c>
      <c r="B46" s="182"/>
      <c r="C46" s="182"/>
      <c r="D46" s="182"/>
      <c r="E46" s="182"/>
      <c r="F46" s="182"/>
      <c r="G46" s="7">
        <v>39</v>
      </c>
      <c r="H46" s="90">
        <v>100938412.97</v>
      </c>
      <c r="I46" s="90">
        <v>93860291.599999994</v>
      </c>
    </row>
    <row r="47" spans="1:9" ht="12.75" customHeight="1" x14ac:dyDescent="0.2">
      <c r="A47" s="182" t="s">
        <v>41</v>
      </c>
      <c r="B47" s="182"/>
      <c r="C47" s="182"/>
      <c r="D47" s="182"/>
      <c r="E47" s="182"/>
      <c r="F47" s="182"/>
      <c r="G47" s="7">
        <v>40</v>
      </c>
      <c r="H47" s="90">
        <v>29251726.629999999</v>
      </c>
      <c r="I47" s="90">
        <v>25077444.699999999</v>
      </c>
    </row>
    <row r="48" spans="1:9" ht="12.75" customHeight="1" x14ac:dyDescent="0.2">
      <c r="A48" s="182" t="s">
        <v>42</v>
      </c>
      <c r="B48" s="182"/>
      <c r="C48" s="182"/>
      <c r="D48" s="182"/>
      <c r="E48" s="182"/>
      <c r="F48" s="182"/>
      <c r="G48" s="7">
        <v>41</v>
      </c>
      <c r="H48" s="90">
        <v>98346943.510000005</v>
      </c>
      <c r="I48" s="90">
        <v>95871748.319999993</v>
      </c>
    </row>
    <row r="49" spans="1:9" ht="12.75" customHeight="1" x14ac:dyDescent="0.2">
      <c r="A49" s="182" t="s">
        <v>43</v>
      </c>
      <c r="B49" s="182"/>
      <c r="C49" s="182"/>
      <c r="D49" s="182"/>
      <c r="E49" s="182"/>
      <c r="F49" s="182"/>
      <c r="G49" s="7">
        <v>42</v>
      </c>
      <c r="H49" s="90">
        <v>21924398.190000001</v>
      </c>
      <c r="I49" s="90">
        <v>23038473.550000001</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6419572.1600000001</v>
      </c>
      <c r="I51" s="90">
        <v>6386085.8099999996</v>
      </c>
    </row>
    <row r="52" spans="1:9" ht="12.75" customHeight="1" x14ac:dyDescent="0.2">
      <c r="A52" s="182" t="s">
        <v>46</v>
      </c>
      <c r="B52" s="182"/>
      <c r="C52" s="182"/>
      <c r="D52" s="182"/>
      <c r="E52" s="182"/>
      <c r="F52" s="182"/>
      <c r="G52" s="7">
        <v>45</v>
      </c>
      <c r="H52" s="90">
        <v>52097294</v>
      </c>
      <c r="I52" s="90">
        <v>74957652.340000004</v>
      </c>
    </row>
    <row r="53" spans="1:9" ht="12.75" customHeight="1" x14ac:dyDescent="0.2">
      <c r="A53" s="186" t="s">
        <v>47</v>
      </c>
      <c r="B53" s="186"/>
      <c r="C53" s="186"/>
      <c r="D53" s="186"/>
      <c r="E53" s="186"/>
      <c r="F53" s="186"/>
      <c r="G53" s="8">
        <v>46</v>
      </c>
      <c r="H53" s="91">
        <f>SUM(H54:H59)</f>
        <v>203035764.44</v>
      </c>
      <c r="I53" s="91">
        <f>SUM(I54:I59)</f>
        <v>212508134.52000001</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174243524.81</v>
      </c>
      <c r="I56" s="90">
        <v>188233147.31</v>
      </c>
    </row>
    <row r="57" spans="1:9" ht="12.75" customHeight="1" x14ac:dyDescent="0.2">
      <c r="A57" s="182" t="s">
        <v>51</v>
      </c>
      <c r="B57" s="182"/>
      <c r="C57" s="182"/>
      <c r="D57" s="182"/>
      <c r="E57" s="182"/>
      <c r="F57" s="182"/>
      <c r="G57" s="7">
        <v>50</v>
      </c>
      <c r="H57" s="90">
        <v>632559.68999999994</v>
      </c>
      <c r="I57" s="90">
        <v>254805.1</v>
      </c>
    </row>
    <row r="58" spans="1:9" ht="12.75" customHeight="1" x14ac:dyDescent="0.2">
      <c r="A58" s="182" t="s">
        <v>52</v>
      </c>
      <c r="B58" s="182"/>
      <c r="C58" s="182"/>
      <c r="D58" s="182"/>
      <c r="E58" s="182"/>
      <c r="F58" s="182"/>
      <c r="G58" s="7">
        <v>51</v>
      </c>
      <c r="H58" s="90">
        <v>26688578.059999999</v>
      </c>
      <c r="I58" s="90">
        <v>22143125.649999999</v>
      </c>
    </row>
    <row r="59" spans="1:9" ht="12.75" customHeight="1" x14ac:dyDescent="0.2">
      <c r="A59" s="182" t="s">
        <v>53</v>
      </c>
      <c r="B59" s="182"/>
      <c r="C59" s="182"/>
      <c r="D59" s="182"/>
      <c r="E59" s="182"/>
      <c r="F59" s="182"/>
      <c r="G59" s="7">
        <v>52</v>
      </c>
      <c r="H59" s="90">
        <v>1471101.88</v>
      </c>
      <c r="I59" s="90">
        <v>1877056.46</v>
      </c>
    </row>
    <row r="60" spans="1:9" ht="12.75" customHeight="1" x14ac:dyDescent="0.2">
      <c r="A60" s="186" t="s">
        <v>54</v>
      </c>
      <c r="B60" s="186"/>
      <c r="C60" s="186"/>
      <c r="D60" s="186"/>
      <c r="E60" s="186"/>
      <c r="F60" s="186"/>
      <c r="G60" s="8">
        <v>53</v>
      </c>
      <c r="H60" s="91">
        <f>SUM(H61:H69)</f>
        <v>55140.87</v>
      </c>
      <c r="I60" s="91">
        <f>SUM(I61:I69)</f>
        <v>2121752.87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15444.88</v>
      </c>
    </row>
    <row r="68" spans="1:9" ht="12.75" customHeight="1" x14ac:dyDescent="0.2">
      <c r="A68" s="182" t="s">
        <v>30</v>
      </c>
      <c r="B68" s="182"/>
      <c r="C68" s="182"/>
      <c r="D68" s="182"/>
      <c r="E68" s="182"/>
      <c r="F68" s="182"/>
      <c r="G68" s="7">
        <v>61</v>
      </c>
      <c r="H68" s="90">
        <v>55140.87</v>
      </c>
      <c r="I68" s="90">
        <v>2106307.9900000002</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40239538.649999999</v>
      </c>
      <c r="I70" s="90">
        <v>20192139.510000002</v>
      </c>
    </row>
    <row r="71" spans="1:9" ht="12.75" customHeight="1" x14ac:dyDescent="0.2">
      <c r="A71" s="183" t="s">
        <v>58</v>
      </c>
      <c r="B71" s="183"/>
      <c r="C71" s="183"/>
      <c r="D71" s="183"/>
      <c r="E71" s="183"/>
      <c r="F71" s="183"/>
      <c r="G71" s="7">
        <v>64</v>
      </c>
      <c r="H71" s="90">
        <v>2371851.14</v>
      </c>
      <c r="I71" s="90">
        <v>5671194.8600000003</v>
      </c>
    </row>
    <row r="72" spans="1:9" ht="12.75" customHeight="1" x14ac:dyDescent="0.2">
      <c r="A72" s="184" t="s">
        <v>302</v>
      </c>
      <c r="B72" s="184"/>
      <c r="C72" s="184"/>
      <c r="D72" s="184"/>
      <c r="E72" s="184"/>
      <c r="F72" s="184"/>
      <c r="G72" s="8">
        <v>65</v>
      </c>
      <c r="H72" s="91">
        <f>H8+H9+H44+H71</f>
        <v>1349961053.9300001</v>
      </c>
      <c r="I72" s="91">
        <f>I8+I9+I44+I71</f>
        <v>1355224071.8499999</v>
      </c>
    </row>
    <row r="73" spans="1:9" ht="12.75" customHeight="1" x14ac:dyDescent="0.2">
      <c r="A73" s="183" t="s">
        <v>59</v>
      </c>
      <c r="B73" s="183"/>
      <c r="C73" s="183"/>
      <c r="D73" s="183"/>
      <c r="E73" s="183"/>
      <c r="F73" s="183"/>
      <c r="G73" s="7">
        <v>66</v>
      </c>
      <c r="H73" s="90">
        <v>26485424.93</v>
      </c>
      <c r="I73" s="90">
        <v>35062484.799999997</v>
      </c>
    </row>
    <row r="74" spans="1:9" x14ac:dyDescent="0.2">
      <c r="A74" s="187" t="s">
        <v>60</v>
      </c>
      <c r="B74" s="188"/>
      <c r="C74" s="188"/>
      <c r="D74" s="188"/>
      <c r="E74" s="188"/>
      <c r="F74" s="188"/>
      <c r="G74" s="188"/>
      <c r="H74" s="188"/>
      <c r="I74" s="188"/>
    </row>
    <row r="75" spans="1:9" ht="24.75" customHeight="1" x14ac:dyDescent="0.2">
      <c r="A75" s="184" t="s">
        <v>439</v>
      </c>
      <c r="B75" s="184"/>
      <c r="C75" s="184"/>
      <c r="D75" s="184"/>
      <c r="E75" s="184"/>
      <c r="F75" s="184"/>
      <c r="G75" s="8">
        <v>67</v>
      </c>
      <c r="H75" s="92">
        <f>H76+H77+H78+H84+H85+H92+H95+H98</f>
        <v>739318445.30999994</v>
      </c>
      <c r="I75" s="92">
        <f>I76+I77+I78+I84+I85+I92+I95+I98</f>
        <v>773640284.12</v>
      </c>
    </row>
    <row r="76" spans="1:9" ht="12.75" customHeight="1" x14ac:dyDescent="0.2">
      <c r="A76" s="182" t="s">
        <v>61</v>
      </c>
      <c r="B76" s="182"/>
      <c r="C76" s="182"/>
      <c r="D76" s="182"/>
      <c r="E76" s="182"/>
      <c r="F76" s="182"/>
      <c r="G76" s="7">
        <v>68</v>
      </c>
      <c r="H76" s="90">
        <v>213600090</v>
      </c>
      <c r="I76" s="90">
        <v>213600090</v>
      </c>
    </row>
    <row r="77" spans="1:9" ht="12.75" customHeight="1" x14ac:dyDescent="0.2">
      <c r="A77" s="182" t="s">
        <v>62</v>
      </c>
      <c r="B77" s="182"/>
      <c r="C77" s="182"/>
      <c r="D77" s="182"/>
      <c r="E77" s="182"/>
      <c r="F77" s="182"/>
      <c r="G77" s="7">
        <v>69</v>
      </c>
      <c r="H77" s="90">
        <v>14847900.9</v>
      </c>
      <c r="I77" s="90">
        <v>14543832.720000001</v>
      </c>
    </row>
    <row r="78" spans="1:9" ht="12.75" customHeight="1" x14ac:dyDescent="0.2">
      <c r="A78" s="186" t="s">
        <v>63</v>
      </c>
      <c r="B78" s="186"/>
      <c r="C78" s="186"/>
      <c r="D78" s="186"/>
      <c r="E78" s="186"/>
      <c r="F78" s="186"/>
      <c r="G78" s="8">
        <v>70</v>
      </c>
      <c r="H78" s="92">
        <f>SUM(H79:H83)</f>
        <v>195387068.11000001</v>
      </c>
      <c r="I78" s="92">
        <f>SUM(I79:I83)</f>
        <v>191926210.03</v>
      </c>
    </row>
    <row r="79" spans="1:9" ht="12.75" customHeight="1" x14ac:dyDescent="0.2">
      <c r="A79" s="182" t="s">
        <v>64</v>
      </c>
      <c r="B79" s="182"/>
      <c r="C79" s="182"/>
      <c r="D79" s="182"/>
      <c r="E79" s="182"/>
      <c r="F79" s="182"/>
      <c r="G79" s="7">
        <v>71</v>
      </c>
      <c r="H79" s="90">
        <v>16766614.99</v>
      </c>
      <c r="I79" s="90">
        <v>16766614.99</v>
      </c>
    </row>
    <row r="80" spans="1:9" ht="12.75" customHeight="1" x14ac:dyDescent="0.2">
      <c r="A80" s="182" t="s">
        <v>65</v>
      </c>
      <c r="B80" s="182"/>
      <c r="C80" s="182"/>
      <c r="D80" s="182"/>
      <c r="E80" s="182"/>
      <c r="F80" s="182"/>
      <c r="G80" s="7">
        <v>72</v>
      </c>
      <c r="H80" s="90">
        <v>19590484</v>
      </c>
      <c r="I80" s="90">
        <v>19590484</v>
      </c>
    </row>
    <row r="81" spans="1:9" ht="12.75" customHeight="1" x14ac:dyDescent="0.2">
      <c r="A81" s="182" t="s">
        <v>66</v>
      </c>
      <c r="B81" s="182"/>
      <c r="C81" s="182"/>
      <c r="D81" s="182"/>
      <c r="E81" s="182"/>
      <c r="F81" s="182"/>
      <c r="G81" s="7">
        <v>73</v>
      </c>
      <c r="H81" s="90">
        <v>-4540583.3499999996</v>
      </c>
      <c r="I81" s="90">
        <v>-4350920.3899999997</v>
      </c>
    </row>
    <row r="82" spans="1:9" ht="12.75" customHeight="1" x14ac:dyDescent="0.2">
      <c r="A82" s="182" t="s">
        <v>67</v>
      </c>
      <c r="B82" s="182"/>
      <c r="C82" s="182"/>
      <c r="D82" s="182"/>
      <c r="E82" s="182"/>
      <c r="F82" s="182"/>
      <c r="G82" s="7">
        <v>74</v>
      </c>
      <c r="H82" s="90">
        <v>13089430.880000001</v>
      </c>
      <c r="I82" s="90">
        <v>13089430.880000001</v>
      </c>
    </row>
    <row r="83" spans="1:9" ht="12.75" customHeight="1" x14ac:dyDescent="0.2">
      <c r="A83" s="182" t="s">
        <v>68</v>
      </c>
      <c r="B83" s="182"/>
      <c r="C83" s="182"/>
      <c r="D83" s="182"/>
      <c r="E83" s="182"/>
      <c r="F83" s="182"/>
      <c r="G83" s="7">
        <v>75</v>
      </c>
      <c r="H83" s="90">
        <v>150481121.59</v>
      </c>
      <c r="I83" s="90">
        <v>146830600.55000001</v>
      </c>
    </row>
    <row r="84" spans="1:9" ht="12.75" customHeight="1" x14ac:dyDescent="0.2">
      <c r="A84" s="185" t="s">
        <v>69</v>
      </c>
      <c r="B84" s="185"/>
      <c r="C84" s="185"/>
      <c r="D84" s="185"/>
      <c r="E84" s="185"/>
      <c r="F84" s="185"/>
      <c r="G84" s="20">
        <v>76</v>
      </c>
      <c r="H84" s="93">
        <v>0</v>
      </c>
      <c r="I84" s="93">
        <v>0</v>
      </c>
    </row>
    <row r="85" spans="1:9" ht="12.75" customHeight="1" x14ac:dyDescent="0.2">
      <c r="A85" s="186" t="s">
        <v>429</v>
      </c>
      <c r="B85" s="186"/>
      <c r="C85" s="186"/>
      <c r="D85" s="186"/>
      <c r="E85" s="186"/>
      <c r="F85" s="186"/>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6" t="s">
        <v>430</v>
      </c>
      <c r="B92" s="186"/>
      <c r="C92" s="186"/>
      <c r="D92" s="186"/>
      <c r="E92" s="186"/>
      <c r="F92" s="186"/>
      <c r="G92" s="8">
        <v>84</v>
      </c>
      <c r="H92" s="91">
        <f>H93-H94</f>
        <v>168855696.66</v>
      </c>
      <c r="I92" s="91">
        <f>I93-I94</f>
        <v>285392525.56</v>
      </c>
    </row>
    <row r="93" spans="1:9" ht="12.75" customHeight="1" x14ac:dyDescent="0.2">
      <c r="A93" s="182" t="s">
        <v>72</v>
      </c>
      <c r="B93" s="182"/>
      <c r="C93" s="182"/>
      <c r="D93" s="182"/>
      <c r="E93" s="182"/>
      <c r="F93" s="182"/>
      <c r="G93" s="7">
        <v>85</v>
      </c>
      <c r="H93" s="90">
        <v>168855696.66</v>
      </c>
      <c r="I93" s="90">
        <v>285392525.56</v>
      </c>
    </row>
    <row r="94" spans="1:9" ht="12.75" customHeight="1" x14ac:dyDescent="0.2">
      <c r="A94" s="182" t="s">
        <v>73</v>
      </c>
      <c r="B94" s="182"/>
      <c r="C94" s="182"/>
      <c r="D94" s="182"/>
      <c r="E94" s="182"/>
      <c r="F94" s="182"/>
      <c r="G94" s="7">
        <v>86</v>
      </c>
      <c r="H94" s="90">
        <v>0</v>
      </c>
      <c r="I94" s="90">
        <v>0</v>
      </c>
    </row>
    <row r="95" spans="1:9" ht="12.75" customHeight="1" x14ac:dyDescent="0.2">
      <c r="A95" s="186" t="s">
        <v>431</v>
      </c>
      <c r="B95" s="186"/>
      <c r="C95" s="186"/>
      <c r="D95" s="186"/>
      <c r="E95" s="186"/>
      <c r="F95" s="186"/>
      <c r="G95" s="8">
        <v>87</v>
      </c>
      <c r="H95" s="91">
        <f>H96-H97</f>
        <v>135384474.06999999</v>
      </c>
      <c r="I95" s="91">
        <f>I96-I97</f>
        <v>57505945.109999999</v>
      </c>
    </row>
    <row r="96" spans="1:9" ht="12.75" customHeight="1" x14ac:dyDescent="0.2">
      <c r="A96" s="182" t="s">
        <v>74</v>
      </c>
      <c r="B96" s="182"/>
      <c r="C96" s="182"/>
      <c r="D96" s="182"/>
      <c r="E96" s="182"/>
      <c r="F96" s="182"/>
      <c r="G96" s="7">
        <v>88</v>
      </c>
      <c r="H96" s="90">
        <v>135384474.06999999</v>
      </c>
      <c r="I96" s="90">
        <v>57505945.109999999</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11243215.57</v>
      </c>
      <c r="I98" s="90">
        <v>10671680.699999999</v>
      </c>
    </row>
    <row r="99" spans="1:9" ht="12.75" customHeight="1" x14ac:dyDescent="0.2">
      <c r="A99" s="184" t="s">
        <v>432</v>
      </c>
      <c r="B99" s="184"/>
      <c r="C99" s="184"/>
      <c r="D99" s="184"/>
      <c r="E99" s="184"/>
      <c r="F99" s="184"/>
      <c r="G99" s="8">
        <v>91</v>
      </c>
      <c r="H99" s="91">
        <f>SUM(H100:H105)</f>
        <v>19892776.059999999</v>
      </c>
      <c r="I99" s="91">
        <f>SUM(I100:I105)</f>
        <v>18343227.030000001</v>
      </c>
    </row>
    <row r="100" spans="1:9" ht="12.75" customHeight="1" x14ac:dyDescent="0.2">
      <c r="A100" s="182" t="s">
        <v>77</v>
      </c>
      <c r="B100" s="182"/>
      <c r="C100" s="182"/>
      <c r="D100" s="182"/>
      <c r="E100" s="182"/>
      <c r="F100" s="182"/>
      <c r="G100" s="7">
        <v>92</v>
      </c>
      <c r="H100" s="90">
        <v>12021882.939999999</v>
      </c>
      <c r="I100" s="90">
        <v>10350769.029999999</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7870893.1200000001</v>
      </c>
      <c r="I102" s="90">
        <v>7992458</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433</v>
      </c>
      <c r="B106" s="184"/>
      <c r="C106" s="184"/>
      <c r="D106" s="184"/>
      <c r="E106" s="184"/>
      <c r="F106" s="184"/>
      <c r="G106" s="8">
        <v>98</v>
      </c>
      <c r="H106" s="91">
        <f>SUM(H107:H117)</f>
        <v>342905772.38</v>
      </c>
      <c r="I106" s="91">
        <f>SUM(I107:I117)</f>
        <v>321146273.14999998</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335007354.24000001</v>
      </c>
      <c r="I112" s="90">
        <v>313441054.76999998</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196448</v>
      </c>
      <c r="I114" s="90">
        <v>190991.43</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2217631.02</v>
      </c>
      <c r="I116" s="90">
        <v>2110148.21</v>
      </c>
    </row>
    <row r="117" spans="1:9" ht="12.75" customHeight="1" x14ac:dyDescent="0.2">
      <c r="A117" s="182" t="s">
        <v>93</v>
      </c>
      <c r="B117" s="182"/>
      <c r="C117" s="182"/>
      <c r="D117" s="182"/>
      <c r="E117" s="182"/>
      <c r="F117" s="182"/>
      <c r="G117" s="7">
        <v>109</v>
      </c>
      <c r="H117" s="90">
        <v>5484339.1200000001</v>
      </c>
      <c r="I117" s="90">
        <v>5404078.7400000002</v>
      </c>
    </row>
    <row r="118" spans="1:9" ht="12.75" customHeight="1" x14ac:dyDescent="0.2">
      <c r="A118" s="184" t="s">
        <v>434</v>
      </c>
      <c r="B118" s="184"/>
      <c r="C118" s="184"/>
      <c r="D118" s="184"/>
      <c r="E118" s="184"/>
      <c r="F118" s="184"/>
      <c r="G118" s="8">
        <v>110</v>
      </c>
      <c r="H118" s="91">
        <f>SUM(H119:H132)</f>
        <v>205767615.24000001</v>
      </c>
      <c r="I118" s="91">
        <f>SUM(I119:I132)</f>
        <v>198903529.16</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78246.39</v>
      </c>
      <c r="I123" s="90">
        <v>64628.13</v>
      </c>
    </row>
    <row r="124" spans="1:9" ht="12.75" customHeight="1" x14ac:dyDescent="0.2">
      <c r="A124" s="182" t="s">
        <v>88</v>
      </c>
      <c r="B124" s="182"/>
      <c r="C124" s="182"/>
      <c r="D124" s="182"/>
      <c r="E124" s="182"/>
      <c r="F124" s="182"/>
      <c r="G124" s="7">
        <v>116</v>
      </c>
      <c r="H124" s="90">
        <v>86692749.230000004</v>
      </c>
      <c r="I124" s="90">
        <v>65818621.950000003</v>
      </c>
    </row>
    <row r="125" spans="1:9" ht="12.75" customHeight="1" x14ac:dyDescent="0.2">
      <c r="A125" s="182" t="s">
        <v>89</v>
      </c>
      <c r="B125" s="182"/>
      <c r="C125" s="182"/>
      <c r="D125" s="182"/>
      <c r="E125" s="182"/>
      <c r="F125" s="182"/>
      <c r="G125" s="7">
        <v>117</v>
      </c>
      <c r="H125" s="90">
        <v>1024162.67</v>
      </c>
      <c r="I125" s="90">
        <v>240178.36</v>
      </c>
    </row>
    <row r="126" spans="1:9" ht="12.75" customHeight="1" x14ac:dyDescent="0.2">
      <c r="A126" s="182" t="s">
        <v>90</v>
      </c>
      <c r="B126" s="182"/>
      <c r="C126" s="182"/>
      <c r="D126" s="182"/>
      <c r="E126" s="182"/>
      <c r="F126" s="182"/>
      <c r="G126" s="7">
        <v>118</v>
      </c>
      <c r="H126" s="90">
        <v>84416548.799999997</v>
      </c>
      <c r="I126" s="90">
        <v>80255732.760000005</v>
      </c>
    </row>
    <row r="127" spans="1:9" x14ac:dyDescent="0.2">
      <c r="A127" s="182" t="s">
        <v>91</v>
      </c>
      <c r="B127" s="182"/>
      <c r="C127" s="182"/>
      <c r="D127" s="182"/>
      <c r="E127" s="182"/>
      <c r="F127" s="182"/>
      <c r="G127" s="7">
        <v>119</v>
      </c>
      <c r="H127" s="90">
        <v>0</v>
      </c>
      <c r="I127" s="90">
        <v>39715.93</v>
      </c>
    </row>
    <row r="128" spans="1:9" x14ac:dyDescent="0.2">
      <c r="A128" s="182" t="s">
        <v>94</v>
      </c>
      <c r="B128" s="182"/>
      <c r="C128" s="182"/>
      <c r="D128" s="182"/>
      <c r="E128" s="182"/>
      <c r="F128" s="182"/>
      <c r="G128" s="7">
        <v>120</v>
      </c>
      <c r="H128" s="90">
        <v>19188415.280000001</v>
      </c>
      <c r="I128" s="90">
        <v>19243666.829999998</v>
      </c>
    </row>
    <row r="129" spans="1:9" x14ac:dyDescent="0.2">
      <c r="A129" s="182" t="s">
        <v>95</v>
      </c>
      <c r="B129" s="182"/>
      <c r="C129" s="182"/>
      <c r="D129" s="182"/>
      <c r="E129" s="182"/>
      <c r="F129" s="182"/>
      <c r="G129" s="7">
        <v>121</v>
      </c>
      <c r="H129" s="90">
        <v>9528089.7599999998</v>
      </c>
      <c r="I129" s="90">
        <v>5914031.54</v>
      </c>
    </row>
    <row r="130" spans="1:9" x14ac:dyDescent="0.2">
      <c r="A130" s="182" t="s">
        <v>96</v>
      </c>
      <c r="B130" s="182"/>
      <c r="C130" s="182"/>
      <c r="D130" s="182"/>
      <c r="E130" s="182"/>
      <c r="F130" s="182"/>
      <c r="G130" s="7">
        <v>122</v>
      </c>
      <c r="H130" s="90">
        <v>1206751.06</v>
      </c>
      <c r="I130" s="90">
        <v>24559368.440000001</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3632652.05</v>
      </c>
      <c r="I132" s="90">
        <v>2767585.22</v>
      </c>
    </row>
    <row r="133" spans="1:9" ht="22.15" customHeight="1" x14ac:dyDescent="0.2">
      <c r="A133" s="183" t="s">
        <v>99</v>
      </c>
      <c r="B133" s="183"/>
      <c r="C133" s="183"/>
      <c r="D133" s="183"/>
      <c r="E133" s="183"/>
      <c r="F133" s="183"/>
      <c r="G133" s="7">
        <v>125</v>
      </c>
      <c r="H133" s="90">
        <v>42076444.939999998</v>
      </c>
      <c r="I133" s="90">
        <v>43190758.390000001</v>
      </c>
    </row>
    <row r="134" spans="1:9" ht="12.75" customHeight="1" x14ac:dyDescent="0.2">
      <c r="A134" s="184" t="s">
        <v>435</v>
      </c>
      <c r="B134" s="184"/>
      <c r="C134" s="184"/>
      <c r="D134" s="184"/>
      <c r="E134" s="184"/>
      <c r="F134" s="184"/>
      <c r="G134" s="8">
        <v>126</v>
      </c>
      <c r="H134" s="91">
        <f>H75+H99+H106+H118+H133</f>
        <v>1349961053.9300001</v>
      </c>
      <c r="I134" s="91">
        <f>I75+I99+I106+I118+I133</f>
        <v>1355224071.8499999</v>
      </c>
    </row>
    <row r="135" spans="1:9" x14ac:dyDescent="0.2">
      <c r="A135" s="183" t="s">
        <v>100</v>
      </c>
      <c r="B135" s="183"/>
      <c r="C135" s="183"/>
      <c r="D135" s="183"/>
      <c r="E135" s="183"/>
      <c r="F135" s="183"/>
      <c r="G135" s="7">
        <v>127</v>
      </c>
      <c r="H135" s="90">
        <v>26485424.93</v>
      </c>
      <c r="I135" s="90">
        <v>35062484.799999997</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120" zoomScaleNormal="115" zoomScaleSheetLayoutView="120" workbookViewId="0">
      <selection activeCell="J20" sqref="J20"/>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480</v>
      </c>
      <c r="B2" s="222"/>
      <c r="C2" s="222"/>
      <c r="D2" s="222"/>
      <c r="E2" s="222"/>
      <c r="F2" s="222"/>
      <c r="G2" s="222"/>
      <c r="H2" s="222"/>
      <c r="I2" s="222"/>
    </row>
    <row r="3" spans="1:11" x14ac:dyDescent="0.2">
      <c r="A3" s="223" t="s">
        <v>438</v>
      </c>
      <c r="B3" s="224"/>
      <c r="C3" s="224"/>
      <c r="D3" s="224"/>
      <c r="E3" s="224"/>
      <c r="F3" s="224"/>
      <c r="G3" s="224"/>
      <c r="H3" s="224"/>
      <c r="I3" s="224"/>
      <c r="J3" s="225"/>
      <c r="K3" s="225"/>
    </row>
    <row r="4" spans="1:11" x14ac:dyDescent="0.2">
      <c r="A4" s="226" t="s">
        <v>477</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348</v>
      </c>
      <c r="B8" s="213"/>
      <c r="C8" s="213"/>
      <c r="D8" s="213"/>
      <c r="E8" s="213"/>
      <c r="F8" s="213"/>
      <c r="G8" s="8">
        <v>1</v>
      </c>
      <c r="H8" s="94">
        <f>SUM(H9:H13)</f>
        <v>556762085.05999994</v>
      </c>
      <c r="I8" s="94">
        <f>SUM(I9:I13)</f>
        <v>266076347.88999999</v>
      </c>
      <c r="J8" s="94">
        <f>SUM(J9:J13)</f>
        <v>523136586.14999998</v>
      </c>
      <c r="K8" s="94">
        <f>SUM(K9:K13)</f>
        <v>265244242.43000001</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436</v>
      </c>
      <c r="B10" s="182"/>
      <c r="C10" s="182"/>
      <c r="D10" s="182"/>
      <c r="E10" s="182"/>
      <c r="F10" s="182"/>
      <c r="G10" s="7">
        <v>3</v>
      </c>
      <c r="H10" s="95">
        <v>484002164.31</v>
      </c>
      <c r="I10" s="95">
        <v>255308740.66</v>
      </c>
      <c r="J10" s="95">
        <v>505564207.73000002</v>
      </c>
      <c r="K10" s="95">
        <v>256300682.24000001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72759920.75</v>
      </c>
      <c r="I13" s="95">
        <v>10767607.23</v>
      </c>
      <c r="J13" s="95">
        <v>17572378.420000002</v>
      </c>
      <c r="K13" s="95">
        <v>8943560.1899999995</v>
      </c>
    </row>
    <row r="14" spans="1:11" ht="12.75" customHeight="1" x14ac:dyDescent="0.2">
      <c r="A14" s="213" t="s">
        <v>349</v>
      </c>
      <c r="B14" s="213"/>
      <c r="C14" s="213"/>
      <c r="D14" s="213"/>
      <c r="E14" s="213"/>
      <c r="F14" s="213"/>
      <c r="G14" s="8">
        <v>7</v>
      </c>
      <c r="H14" s="94">
        <f>H15+H16+H20+H24+H25+H26+H29+H36</f>
        <v>442221168.19</v>
      </c>
      <c r="I14" s="94">
        <f>I15+I16+I20+I24+I25+I26+I29+I36</f>
        <v>235464431.78999999</v>
      </c>
      <c r="J14" s="94">
        <f>J15+J16+J20+J24+J25+J26+J29+J36</f>
        <v>464873944.63</v>
      </c>
      <c r="K14" s="94">
        <f>K15+K16+K20+K24+K25+K26+K29+K36</f>
        <v>236651594.78999999</v>
      </c>
    </row>
    <row r="15" spans="1:11" ht="12.75" customHeight="1" x14ac:dyDescent="0.2">
      <c r="A15" s="182" t="s">
        <v>104</v>
      </c>
      <c r="B15" s="182"/>
      <c r="C15" s="182"/>
      <c r="D15" s="182"/>
      <c r="E15" s="182"/>
      <c r="F15" s="182"/>
      <c r="G15" s="7">
        <v>8</v>
      </c>
      <c r="H15" s="95">
        <v>-12591197.66</v>
      </c>
      <c r="I15" s="95">
        <v>-10257778.970000001</v>
      </c>
      <c r="J15" s="95">
        <v>-17041605.469999999</v>
      </c>
      <c r="K15" s="95">
        <v>-9982373.4299999997</v>
      </c>
    </row>
    <row r="16" spans="1:11" ht="12.75" customHeight="1" x14ac:dyDescent="0.2">
      <c r="A16" s="186" t="s">
        <v>418</v>
      </c>
      <c r="B16" s="186"/>
      <c r="C16" s="186"/>
      <c r="D16" s="186"/>
      <c r="E16" s="186"/>
      <c r="F16" s="186"/>
      <c r="G16" s="8">
        <v>9</v>
      </c>
      <c r="H16" s="94">
        <f>SUM(H17:H19)</f>
        <v>297182836.13999999</v>
      </c>
      <c r="I16" s="94">
        <f>SUM(I17:I19)</f>
        <v>161015146.94999999</v>
      </c>
      <c r="J16" s="94">
        <f>SUM(J17:J19)</f>
        <v>316141204.75</v>
      </c>
      <c r="K16" s="94">
        <f>SUM(K17:K19)</f>
        <v>162323764.31</v>
      </c>
    </row>
    <row r="17" spans="1:11" ht="12.75" customHeight="1" x14ac:dyDescent="0.2">
      <c r="A17" s="216" t="s">
        <v>119</v>
      </c>
      <c r="B17" s="216"/>
      <c r="C17" s="216"/>
      <c r="D17" s="216"/>
      <c r="E17" s="216"/>
      <c r="F17" s="216"/>
      <c r="G17" s="7">
        <v>10</v>
      </c>
      <c r="H17" s="95">
        <v>190045386.06</v>
      </c>
      <c r="I17" s="95">
        <v>102094409.59999999</v>
      </c>
      <c r="J17" s="95">
        <v>201623125.31</v>
      </c>
      <c r="K17" s="95">
        <v>103158524.54000001</v>
      </c>
    </row>
    <row r="18" spans="1:11" ht="12.75" customHeight="1" x14ac:dyDescent="0.2">
      <c r="A18" s="216" t="s">
        <v>120</v>
      </c>
      <c r="B18" s="216"/>
      <c r="C18" s="216"/>
      <c r="D18" s="216"/>
      <c r="E18" s="216"/>
      <c r="F18" s="216"/>
      <c r="G18" s="7">
        <v>11</v>
      </c>
      <c r="H18" s="95">
        <v>54048246.060000002</v>
      </c>
      <c r="I18" s="95">
        <v>29225522.02</v>
      </c>
      <c r="J18" s="95">
        <v>59123905.030000001</v>
      </c>
      <c r="K18" s="95">
        <v>28513089.780000001</v>
      </c>
    </row>
    <row r="19" spans="1:11" ht="12.75" customHeight="1" x14ac:dyDescent="0.2">
      <c r="A19" s="216" t="s">
        <v>121</v>
      </c>
      <c r="B19" s="216"/>
      <c r="C19" s="216"/>
      <c r="D19" s="216"/>
      <c r="E19" s="216"/>
      <c r="F19" s="216"/>
      <c r="G19" s="7">
        <v>12</v>
      </c>
      <c r="H19" s="95">
        <v>53089204.020000003</v>
      </c>
      <c r="I19" s="95">
        <v>29695215.329999998</v>
      </c>
      <c r="J19" s="95">
        <v>55394174.409999996</v>
      </c>
      <c r="K19" s="95">
        <v>30652149.989999998</v>
      </c>
    </row>
    <row r="20" spans="1:11" ht="12.75" customHeight="1" x14ac:dyDescent="0.2">
      <c r="A20" s="186" t="s">
        <v>419</v>
      </c>
      <c r="B20" s="186"/>
      <c r="C20" s="186"/>
      <c r="D20" s="186"/>
      <c r="E20" s="186"/>
      <c r="F20" s="186"/>
      <c r="G20" s="8">
        <v>13</v>
      </c>
      <c r="H20" s="94">
        <f>SUM(H21:H23)</f>
        <v>114214667.17</v>
      </c>
      <c r="I20" s="94">
        <f>SUM(I21:I23)</f>
        <v>61055484.880000003</v>
      </c>
      <c r="J20" s="94">
        <f>SUM(J21:J23)</f>
        <v>118821718.31</v>
      </c>
      <c r="K20" s="94">
        <f>SUM(K21:K23)</f>
        <v>60141962.43</v>
      </c>
    </row>
    <row r="21" spans="1:11" ht="12.75" customHeight="1" x14ac:dyDescent="0.2">
      <c r="A21" s="216" t="s">
        <v>105</v>
      </c>
      <c r="B21" s="216"/>
      <c r="C21" s="216"/>
      <c r="D21" s="216"/>
      <c r="E21" s="216"/>
      <c r="F21" s="216"/>
      <c r="G21" s="7">
        <v>14</v>
      </c>
      <c r="H21" s="95">
        <v>76503902.549999997</v>
      </c>
      <c r="I21" s="95">
        <v>39960379.219999999</v>
      </c>
      <c r="J21" s="95">
        <v>78518101.629999995</v>
      </c>
      <c r="K21" s="95">
        <v>38667815.630000003</v>
      </c>
    </row>
    <row r="22" spans="1:11" ht="12.75" customHeight="1" x14ac:dyDescent="0.2">
      <c r="A22" s="216" t="s">
        <v>106</v>
      </c>
      <c r="B22" s="216"/>
      <c r="C22" s="216"/>
      <c r="D22" s="216"/>
      <c r="E22" s="216"/>
      <c r="F22" s="216"/>
      <c r="G22" s="7">
        <v>15</v>
      </c>
      <c r="H22" s="95">
        <v>24221478.350000001</v>
      </c>
      <c r="I22" s="95">
        <v>13630744.710000001</v>
      </c>
      <c r="J22" s="95">
        <v>26453528.760000002</v>
      </c>
      <c r="K22" s="95">
        <v>14142348.109999999</v>
      </c>
    </row>
    <row r="23" spans="1:11" ht="12.75" customHeight="1" x14ac:dyDescent="0.2">
      <c r="A23" s="216" t="s">
        <v>107</v>
      </c>
      <c r="B23" s="216"/>
      <c r="C23" s="216"/>
      <c r="D23" s="216"/>
      <c r="E23" s="216"/>
      <c r="F23" s="216"/>
      <c r="G23" s="7">
        <v>16</v>
      </c>
      <c r="H23" s="95">
        <v>13489286.27</v>
      </c>
      <c r="I23" s="95">
        <v>7464360.9500000002</v>
      </c>
      <c r="J23" s="95">
        <v>13850087.92</v>
      </c>
      <c r="K23" s="95">
        <v>7331798.6900000004</v>
      </c>
    </row>
    <row r="24" spans="1:11" ht="12.75" customHeight="1" x14ac:dyDescent="0.2">
      <c r="A24" s="182" t="s">
        <v>108</v>
      </c>
      <c r="B24" s="182"/>
      <c r="C24" s="182"/>
      <c r="D24" s="182"/>
      <c r="E24" s="182"/>
      <c r="F24" s="182"/>
      <c r="G24" s="7">
        <v>17</v>
      </c>
      <c r="H24" s="95">
        <v>27921595.73</v>
      </c>
      <c r="I24" s="95">
        <v>14934798.199999999</v>
      </c>
      <c r="J24" s="95">
        <v>31020147.600000001</v>
      </c>
      <c r="K24" s="95">
        <v>15705560.43</v>
      </c>
    </row>
    <row r="25" spans="1:11" ht="12.75" customHeight="1" x14ac:dyDescent="0.2">
      <c r="A25" s="182" t="s">
        <v>109</v>
      </c>
      <c r="B25" s="182"/>
      <c r="C25" s="182"/>
      <c r="D25" s="182"/>
      <c r="E25" s="182"/>
      <c r="F25" s="182"/>
      <c r="G25" s="7">
        <v>18</v>
      </c>
      <c r="H25" s="95">
        <v>12623798.470000001</v>
      </c>
      <c r="I25" s="95">
        <v>7154456.3399999999</v>
      </c>
      <c r="J25" s="95">
        <v>14851821.59</v>
      </c>
      <c r="K25" s="95">
        <v>7983917.2400000002</v>
      </c>
    </row>
    <row r="26" spans="1:11" ht="12.75" customHeight="1" x14ac:dyDescent="0.2">
      <c r="A26" s="186" t="s">
        <v>420</v>
      </c>
      <c r="B26" s="186"/>
      <c r="C26" s="186"/>
      <c r="D26" s="186"/>
      <c r="E26" s="186"/>
      <c r="F26" s="186"/>
      <c r="G26" s="8">
        <v>19</v>
      </c>
      <c r="H26" s="94">
        <f>H27+H28</f>
        <v>554447.07999999996</v>
      </c>
      <c r="I26" s="94">
        <f>I27+I28</f>
        <v>358984.57</v>
      </c>
      <c r="J26" s="94">
        <f>J27+J28</f>
        <v>953110.61</v>
      </c>
      <c r="K26" s="94">
        <f>K27+K28</f>
        <v>181761.08</v>
      </c>
    </row>
    <row r="27" spans="1:11" ht="12.75" customHeight="1" x14ac:dyDescent="0.2">
      <c r="A27" s="216" t="s">
        <v>122</v>
      </c>
      <c r="B27" s="216"/>
      <c r="C27" s="216"/>
      <c r="D27" s="216"/>
      <c r="E27" s="216"/>
      <c r="F27" s="216"/>
      <c r="G27" s="7">
        <v>20</v>
      </c>
      <c r="H27" s="95">
        <v>5434.58</v>
      </c>
      <c r="I27" s="95">
        <v>5434.58</v>
      </c>
      <c r="J27" s="95">
        <v>1234.28</v>
      </c>
      <c r="K27" s="95">
        <v>0</v>
      </c>
    </row>
    <row r="28" spans="1:11" ht="12.75" customHeight="1" x14ac:dyDescent="0.2">
      <c r="A28" s="216" t="s">
        <v>123</v>
      </c>
      <c r="B28" s="216"/>
      <c r="C28" s="216"/>
      <c r="D28" s="216"/>
      <c r="E28" s="216"/>
      <c r="F28" s="216"/>
      <c r="G28" s="7">
        <v>21</v>
      </c>
      <c r="H28" s="95">
        <v>549012.5</v>
      </c>
      <c r="I28" s="95">
        <v>353549.99</v>
      </c>
      <c r="J28" s="95">
        <v>951876.33</v>
      </c>
      <c r="K28" s="95">
        <v>181761.08</v>
      </c>
    </row>
    <row r="29" spans="1:11" ht="12.75" customHeight="1" x14ac:dyDescent="0.2">
      <c r="A29" s="186" t="s">
        <v>421</v>
      </c>
      <c r="B29" s="186"/>
      <c r="C29" s="186"/>
      <c r="D29" s="186"/>
      <c r="E29" s="186"/>
      <c r="F29" s="186"/>
      <c r="G29" s="8">
        <v>22</v>
      </c>
      <c r="H29" s="94">
        <f>SUM(H30:H35)</f>
        <v>0</v>
      </c>
      <c r="I29" s="94">
        <f>SUM(I30:I35)</f>
        <v>-77671.33</v>
      </c>
      <c r="J29" s="94">
        <f>SUM(J30:J35)</f>
        <v>0</v>
      </c>
      <c r="K29" s="94">
        <f>SUM(K30:K35)</f>
        <v>-51913.24</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-77671.33</v>
      </c>
      <c r="J32" s="95">
        <v>0</v>
      </c>
      <c r="K32" s="95">
        <v>-51913.24</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2315021.2599999998</v>
      </c>
      <c r="I36" s="95">
        <v>1281011.1499999999</v>
      </c>
      <c r="J36" s="95">
        <v>127547.24</v>
      </c>
      <c r="K36" s="95">
        <v>348915.97</v>
      </c>
    </row>
    <row r="37" spans="1:11" ht="12.75" customHeight="1" x14ac:dyDescent="0.2">
      <c r="A37" s="213" t="s">
        <v>350</v>
      </c>
      <c r="B37" s="213"/>
      <c r="C37" s="213"/>
      <c r="D37" s="213"/>
      <c r="E37" s="213"/>
      <c r="F37" s="213"/>
      <c r="G37" s="8">
        <v>30</v>
      </c>
      <c r="H37" s="94">
        <f>SUM(H38:H47)</f>
        <v>547155.12</v>
      </c>
      <c r="I37" s="94">
        <f>SUM(I38:I47)</f>
        <v>297766.81</v>
      </c>
      <c r="J37" s="94">
        <f>SUM(J38:J47)</f>
        <v>197658.76</v>
      </c>
      <c r="K37" s="94">
        <f>SUM(K38:K47)</f>
        <v>78376.08</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10409.85</v>
      </c>
      <c r="I43" s="95">
        <v>10409.85</v>
      </c>
      <c r="J43" s="95">
        <v>3234.65</v>
      </c>
      <c r="K43" s="95">
        <v>3234.65</v>
      </c>
    </row>
    <row r="44" spans="1:11" ht="12.75" customHeight="1" x14ac:dyDescent="0.2">
      <c r="A44" s="182" t="s">
        <v>136</v>
      </c>
      <c r="B44" s="182"/>
      <c r="C44" s="182"/>
      <c r="D44" s="182"/>
      <c r="E44" s="182"/>
      <c r="F44" s="182"/>
      <c r="G44" s="7">
        <v>37</v>
      </c>
      <c r="H44" s="95">
        <v>444135.31</v>
      </c>
      <c r="I44" s="95">
        <v>223084.24</v>
      </c>
      <c r="J44" s="95">
        <v>194424.11</v>
      </c>
      <c r="K44" s="95">
        <v>81657.740000000005</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92609.96</v>
      </c>
      <c r="I46" s="95">
        <v>64272.72</v>
      </c>
      <c r="J46" s="95">
        <v>0</v>
      </c>
      <c r="K46" s="95">
        <v>-6516.31</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351</v>
      </c>
      <c r="B48" s="213"/>
      <c r="C48" s="213"/>
      <c r="D48" s="213"/>
      <c r="E48" s="213"/>
      <c r="F48" s="213"/>
      <c r="G48" s="8">
        <v>41</v>
      </c>
      <c r="H48" s="94">
        <f>SUM(H49:H55)</f>
        <v>8331994.8399999999</v>
      </c>
      <c r="I48" s="94">
        <f>SUM(I49:I55)</f>
        <v>4634674.54</v>
      </c>
      <c r="J48" s="94">
        <f>SUM(J49:J55)</f>
        <v>7114862.6399999997</v>
      </c>
      <c r="K48" s="94">
        <f>SUM(K49:K55)</f>
        <v>3543530.47</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8318766.2199999997</v>
      </c>
      <c r="I51" s="95">
        <v>4711492.37</v>
      </c>
      <c r="J51" s="95">
        <v>7020297.0099999998</v>
      </c>
      <c r="K51" s="95">
        <v>3476232.39</v>
      </c>
    </row>
    <row r="52" spans="1:11" ht="12.75" customHeight="1" x14ac:dyDescent="0.2">
      <c r="A52" s="206" t="s">
        <v>143</v>
      </c>
      <c r="B52" s="206"/>
      <c r="C52" s="206"/>
      <c r="D52" s="206"/>
      <c r="E52" s="206"/>
      <c r="F52" s="206"/>
      <c r="G52" s="7">
        <v>45</v>
      </c>
      <c r="H52" s="95">
        <v>13228.62</v>
      </c>
      <c r="I52" s="95">
        <v>-75531.509999999995</v>
      </c>
      <c r="J52" s="95">
        <v>69656.14</v>
      </c>
      <c r="K52" s="95">
        <v>42388.59</v>
      </c>
    </row>
    <row r="53" spans="1:11" ht="12.75" customHeight="1" x14ac:dyDescent="0.2">
      <c r="A53" s="206" t="s">
        <v>144</v>
      </c>
      <c r="B53" s="206"/>
      <c r="C53" s="206"/>
      <c r="D53" s="206"/>
      <c r="E53" s="206"/>
      <c r="F53" s="206"/>
      <c r="G53" s="7">
        <v>46</v>
      </c>
      <c r="H53" s="95">
        <v>0</v>
      </c>
      <c r="I53" s="95">
        <v>-1286.32</v>
      </c>
      <c r="J53" s="95">
        <v>24909.49</v>
      </c>
      <c r="K53" s="95">
        <v>24909.49</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352</v>
      </c>
      <c r="B60" s="213"/>
      <c r="C60" s="213"/>
      <c r="D60" s="213"/>
      <c r="E60" s="213"/>
      <c r="F60" s="213"/>
      <c r="G60" s="8">
        <v>53</v>
      </c>
      <c r="H60" s="94">
        <f>H8+H37+H56+H57</f>
        <v>557309240.17999995</v>
      </c>
      <c r="I60" s="94">
        <f t="shared" ref="I60:K60" si="0">I8+I37+I56+I57</f>
        <v>266374114.69999999</v>
      </c>
      <c r="J60" s="94">
        <f t="shared" si="0"/>
        <v>523334244.91000003</v>
      </c>
      <c r="K60" s="94">
        <f t="shared" si="0"/>
        <v>265322618.50999999</v>
      </c>
    </row>
    <row r="61" spans="1:11" ht="12.75" customHeight="1" x14ac:dyDescent="0.2">
      <c r="A61" s="213" t="s">
        <v>353</v>
      </c>
      <c r="B61" s="213"/>
      <c r="C61" s="213"/>
      <c r="D61" s="213"/>
      <c r="E61" s="213"/>
      <c r="F61" s="213"/>
      <c r="G61" s="8">
        <v>54</v>
      </c>
      <c r="H61" s="94">
        <f>H14+H48+H58+H59</f>
        <v>450553163.02999997</v>
      </c>
      <c r="I61" s="94">
        <f t="shared" ref="I61:K61" si="1">I14+I48+I58+I59</f>
        <v>240099106.33000001</v>
      </c>
      <c r="J61" s="94">
        <f t="shared" si="1"/>
        <v>471988807.26999998</v>
      </c>
      <c r="K61" s="94">
        <f t="shared" si="1"/>
        <v>240195125.25999999</v>
      </c>
    </row>
    <row r="62" spans="1:11" ht="12.75" customHeight="1" x14ac:dyDescent="0.2">
      <c r="A62" s="213" t="s">
        <v>354</v>
      </c>
      <c r="B62" s="213"/>
      <c r="C62" s="213"/>
      <c r="D62" s="213"/>
      <c r="E62" s="213"/>
      <c r="F62" s="213"/>
      <c r="G62" s="8">
        <v>55</v>
      </c>
      <c r="H62" s="94">
        <f>H60-H61</f>
        <v>106756077.15000001</v>
      </c>
      <c r="I62" s="94">
        <f t="shared" ref="I62:K62" si="2">I60-I61</f>
        <v>26275008.370000001</v>
      </c>
      <c r="J62" s="94">
        <f t="shared" si="2"/>
        <v>51345437.640000001</v>
      </c>
      <c r="K62" s="94">
        <f t="shared" si="2"/>
        <v>25127493.25</v>
      </c>
    </row>
    <row r="63" spans="1:11" ht="12.75" customHeight="1" x14ac:dyDescent="0.2">
      <c r="A63" s="214" t="s">
        <v>355</v>
      </c>
      <c r="B63" s="214"/>
      <c r="C63" s="214"/>
      <c r="D63" s="214"/>
      <c r="E63" s="214"/>
      <c r="F63" s="214"/>
      <c r="G63" s="8">
        <v>56</v>
      </c>
      <c r="H63" s="94">
        <f>+IF((H60-H61)&gt;0,(H60-H61),0)</f>
        <v>106756077.15000001</v>
      </c>
      <c r="I63" s="94">
        <f t="shared" ref="I63:K63" si="3">+IF((I60-I61)&gt;0,(I60-I61),0)</f>
        <v>26275008.370000001</v>
      </c>
      <c r="J63" s="94">
        <f t="shared" si="3"/>
        <v>51345437.640000001</v>
      </c>
      <c r="K63" s="94">
        <f t="shared" si="3"/>
        <v>25127493.25</v>
      </c>
    </row>
    <row r="64" spans="1:11" ht="12.75" customHeight="1" x14ac:dyDescent="0.2">
      <c r="A64" s="214" t="s">
        <v>356</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9898067.3599999994</v>
      </c>
      <c r="I65" s="95">
        <v>4886685.9000000004</v>
      </c>
      <c r="J65" s="95">
        <v>-7020740.8700000001</v>
      </c>
      <c r="K65" s="95">
        <v>4814875.97</v>
      </c>
    </row>
    <row r="66" spans="1:11" ht="12.75" customHeight="1" x14ac:dyDescent="0.2">
      <c r="A66" s="213" t="s">
        <v>357</v>
      </c>
      <c r="B66" s="213"/>
      <c r="C66" s="213"/>
      <c r="D66" s="213"/>
      <c r="E66" s="213"/>
      <c r="F66" s="213"/>
      <c r="G66" s="8">
        <v>59</v>
      </c>
      <c r="H66" s="94">
        <f>H62-H65</f>
        <v>96858009.790000007</v>
      </c>
      <c r="I66" s="94">
        <f t="shared" ref="I66:K66" si="5">I62-I65</f>
        <v>21388322.469999999</v>
      </c>
      <c r="J66" s="94">
        <f t="shared" si="5"/>
        <v>58366178.509999998</v>
      </c>
      <c r="K66" s="94">
        <f t="shared" si="5"/>
        <v>20312617.280000001</v>
      </c>
    </row>
    <row r="67" spans="1:11" ht="12.75" customHeight="1" x14ac:dyDescent="0.2">
      <c r="A67" s="214" t="s">
        <v>358</v>
      </c>
      <c r="B67" s="214"/>
      <c r="C67" s="214"/>
      <c r="D67" s="214"/>
      <c r="E67" s="214"/>
      <c r="F67" s="214"/>
      <c r="G67" s="8">
        <v>60</v>
      </c>
      <c r="H67" s="94">
        <f>+IF((H62-H65)&gt;0,(H62-H65),0)</f>
        <v>96858009.790000007</v>
      </c>
      <c r="I67" s="94">
        <f t="shared" ref="I67:K67" si="6">+IF((I62-I65)&gt;0,(I62-I65),0)</f>
        <v>21388322.469999999</v>
      </c>
      <c r="J67" s="94">
        <f t="shared" si="6"/>
        <v>58366178.509999998</v>
      </c>
      <c r="K67" s="94">
        <f t="shared" si="6"/>
        <v>20312617.280000001</v>
      </c>
    </row>
    <row r="68" spans="1:11" ht="12.75" customHeight="1" x14ac:dyDescent="0.2">
      <c r="A68" s="214" t="s">
        <v>359</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360</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361</v>
      </c>
      <c r="B74" s="214"/>
      <c r="C74" s="214"/>
      <c r="D74" s="214"/>
      <c r="E74" s="214"/>
      <c r="F74" s="214"/>
      <c r="G74" s="8">
        <v>66</v>
      </c>
      <c r="H74" s="96">
        <v>0</v>
      </c>
      <c r="I74" s="96">
        <v>0</v>
      </c>
      <c r="J74" s="96">
        <v>0</v>
      </c>
      <c r="K74" s="96">
        <v>0</v>
      </c>
    </row>
    <row r="75" spans="1:11" ht="12.75" customHeight="1" x14ac:dyDescent="0.2">
      <c r="A75" s="214" t="s">
        <v>362</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363</v>
      </c>
      <c r="B77" s="213"/>
      <c r="C77" s="213"/>
      <c r="D77" s="213"/>
      <c r="E77" s="213"/>
      <c r="F77" s="213"/>
      <c r="G77" s="8">
        <v>68</v>
      </c>
      <c r="H77" s="96">
        <v>0</v>
      </c>
      <c r="I77" s="96">
        <v>0</v>
      </c>
      <c r="J77" s="96">
        <v>0</v>
      </c>
      <c r="K77" s="96">
        <v>0</v>
      </c>
    </row>
    <row r="78" spans="1:11" ht="12.75" customHeight="1" x14ac:dyDescent="0.2">
      <c r="A78" s="212" t="s">
        <v>364</v>
      </c>
      <c r="B78" s="212"/>
      <c r="C78" s="212"/>
      <c r="D78" s="212"/>
      <c r="E78" s="212"/>
      <c r="F78" s="212"/>
      <c r="G78" s="20">
        <v>69</v>
      </c>
      <c r="H78" s="97">
        <v>0</v>
      </c>
      <c r="I78" s="97">
        <v>0</v>
      </c>
      <c r="J78" s="97">
        <v>0</v>
      </c>
      <c r="K78" s="97">
        <v>0</v>
      </c>
    </row>
    <row r="79" spans="1:11" ht="12.75" customHeight="1" x14ac:dyDescent="0.2">
      <c r="A79" s="212" t="s">
        <v>365</v>
      </c>
      <c r="B79" s="212"/>
      <c r="C79" s="212"/>
      <c r="D79" s="212"/>
      <c r="E79" s="212"/>
      <c r="F79" s="212"/>
      <c r="G79" s="20">
        <v>70</v>
      </c>
      <c r="H79" s="97">
        <v>0</v>
      </c>
      <c r="I79" s="97">
        <v>0</v>
      </c>
      <c r="J79" s="97">
        <v>0</v>
      </c>
      <c r="K79" s="97">
        <v>0</v>
      </c>
    </row>
    <row r="80" spans="1:11" ht="12.75" customHeight="1" x14ac:dyDescent="0.2">
      <c r="A80" s="213" t="s">
        <v>366</v>
      </c>
      <c r="B80" s="213"/>
      <c r="C80" s="213"/>
      <c r="D80" s="213"/>
      <c r="E80" s="213"/>
      <c r="F80" s="213"/>
      <c r="G80" s="8">
        <v>71</v>
      </c>
      <c r="H80" s="96">
        <v>0</v>
      </c>
      <c r="I80" s="96">
        <v>0</v>
      </c>
      <c r="J80" s="96">
        <v>0</v>
      </c>
      <c r="K80" s="96">
        <v>0</v>
      </c>
    </row>
    <row r="81" spans="1:11" ht="12.75" customHeight="1" x14ac:dyDescent="0.2">
      <c r="A81" s="213" t="s">
        <v>367</v>
      </c>
      <c r="B81" s="213"/>
      <c r="C81" s="213"/>
      <c r="D81" s="213"/>
      <c r="E81" s="213"/>
      <c r="F81" s="213"/>
      <c r="G81" s="8">
        <v>72</v>
      </c>
      <c r="H81" s="96">
        <v>0</v>
      </c>
      <c r="I81" s="96">
        <v>0</v>
      </c>
      <c r="J81" s="96">
        <v>0</v>
      </c>
      <c r="K81" s="96">
        <v>0</v>
      </c>
    </row>
    <row r="82" spans="1:11" ht="12.75" customHeight="1" x14ac:dyDescent="0.2">
      <c r="A82" s="214" t="s">
        <v>368</v>
      </c>
      <c r="B82" s="214"/>
      <c r="C82" s="214"/>
      <c r="D82" s="214"/>
      <c r="E82" s="214"/>
      <c r="F82" s="214"/>
      <c r="G82" s="8">
        <v>73</v>
      </c>
      <c r="H82" s="96">
        <v>0</v>
      </c>
      <c r="I82" s="96">
        <v>0</v>
      </c>
      <c r="J82" s="96">
        <v>0</v>
      </c>
      <c r="K82" s="96">
        <v>0</v>
      </c>
    </row>
    <row r="83" spans="1:11" ht="12.75" customHeight="1" x14ac:dyDescent="0.2">
      <c r="A83" s="214" t="s">
        <v>369</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370</v>
      </c>
      <c r="B85" s="202"/>
      <c r="C85" s="202"/>
      <c r="D85" s="202"/>
      <c r="E85" s="202"/>
      <c r="F85" s="202"/>
      <c r="G85" s="8">
        <v>75</v>
      </c>
      <c r="H85" s="98">
        <f>H86+H87</f>
        <v>96858009.790000007</v>
      </c>
      <c r="I85" s="98">
        <f>I86+I87</f>
        <v>21388322.469999999</v>
      </c>
      <c r="J85" s="98">
        <f>J86+J87</f>
        <v>58366178.509999998</v>
      </c>
      <c r="K85" s="98">
        <f>K86+K87</f>
        <v>20312617.280000001</v>
      </c>
    </row>
    <row r="86" spans="1:11" ht="12.75" customHeight="1" x14ac:dyDescent="0.2">
      <c r="A86" s="203" t="s">
        <v>156</v>
      </c>
      <c r="B86" s="203"/>
      <c r="C86" s="203"/>
      <c r="D86" s="203"/>
      <c r="E86" s="203"/>
      <c r="F86" s="203"/>
      <c r="G86" s="7">
        <v>76</v>
      </c>
      <c r="H86" s="99">
        <v>96006217.159999996</v>
      </c>
      <c r="I86" s="99">
        <v>21096362.59</v>
      </c>
      <c r="J86" s="99">
        <v>57505945.109999999</v>
      </c>
      <c r="K86" s="99">
        <v>20006586.489999998</v>
      </c>
    </row>
    <row r="87" spans="1:11" ht="12.75" customHeight="1" x14ac:dyDescent="0.2">
      <c r="A87" s="203" t="s">
        <v>157</v>
      </c>
      <c r="B87" s="203"/>
      <c r="C87" s="203"/>
      <c r="D87" s="203"/>
      <c r="E87" s="203"/>
      <c r="F87" s="203"/>
      <c r="G87" s="7">
        <v>77</v>
      </c>
      <c r="H87" s="99">
        <v>851792.63</v>
      </c>
      <c r="I87" s="99">
        <v>291959.88</v>
      </c>
      <c r="J87" s="99">
        <v>860233.4</v>
      </c>
      <c r="K87" s="99">
        <v>306030.78999999998</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96858009.790000007</v>
      </c>
      <c r="I89" s="99">
        <v>21388322.469999999</v>
      </c>
      <c r="J89" s="99">
        <v>58366178.509999998</v>
      </c>
      <c r="K89" s="99">
        <v>20312617.280000001</v>
      </c>
    </row>
    <row r="90" spans="1:11" ht="24" customHeight="1" x14ac:dyDescent="0.2">
      <c r="A90" s="184" t="s">
        <v>417</v>
      </c>
      <c r="B90" s="184"/>
      <c r="C90" s="184"/>
      <c r="D90" s="184"/>
      <c r="E90" s="184"/>
      <c r="F90" s="184"/>
      <c r="G90" s="8">
        <v>79</v>
      </c>
      <c r="H90" s="100">
        <f>H91+H98</f>
        <v>-33053.910000000003</v>
      </c>
      <c r="I90" s="100">
        <f>I91+I98</f>
        <v>-61996.03</v>
      </c>
      <c r="J90" s="100">
        <f t="shared" ref="J90:K90" si="8">J91+J98</f>
        <v>-47701.58</v>
      </c>
      <c r="K90" s="100">
        <f t="shared" si="8"/>
        <v>-21826.44</v>
      </c>
    </row>
    <row r="91" spans="1:11" ht="24" customHeight="1" x14ac:dyDescent="0.2">
      <c r="A91" s="204" t="s">
        <v>422</v>
      </c>
      <c r="B91" s="204"/>
      <c r="C91" s="204"/>
      <c r="D91" s="204"/>
      <c r="E91" s="204"/>
      <c r="F91" s="204"/>
      <c r="G91" s="8">
        <v>80</v>
      </c>
      <c r="H91" s="100">
        <f>SUM(H92:H96)</f>
        <v>0</v>
      </c>
      <c r="I91" s="100">
        <f>SUM(I92:I96)</f>
        <v>0</v>
      </c>
      <c r="J91" s="100">
        <f>SUM(J92:J96)</f>
        <v>-214347.31</v>
      </c>
      <c r="K91" s="100">
        <f>SUM(K92:K96)</f>
        <v>-214347.31</v>
      </c>
    </row>
    <row r="92" spans="1:11" ht="25.5" customHeight="1" x14ac:dyDescent="0.2">
      <c r="A92" s="206" t="s">
        <v>371</v>
      </c>
      <c r="B92" s="206"/>
      <c r="C92" s="206"/>
      <c r="D92" s="206"/>
      <c r="E92" s="206"/>
      <c r="F92" s="206"/>
      <c r="G92" s="7">
        <v>81</v>
      </c>
      <c r="H92" s="99">
        <v>0</v>
      </c>
      <c r="I92" s="99">
        <v>0</v>
      </c>
      <c r="J92" s="99">
        <v>0</v>
      </c>
      <c r="K92" s="99">
        <v>0</v>
      </c>
    </row>
    <row r="93" spans="1:11" ht="38.25" customHeight="1" x14ac:dyDescent="0.2">
      <c r="A93" s="206" t="s">
        <v>372</v>
      </c>
      <c r="B93" s="206"/>
      <c r="C93" s="206"/>
      <c r="D93" s="206"/>
      <c r="E93" s="206"/>
      <c r="F93" s="206"/>
      <c r="G93" s="7">
        <v>82</v>
      </c>
      <c r="H93" s="99">
        <v>0</v>
      </c>
      <c r="I93" s="99">
        <v>0</v>
      </c>
      <c r="J93" s="99">
        <v>44464.5</v>
      </c>
      <c r="K93" s="99">
        <v>44464.5</v>
      </c>
    </row>
    <row r="94" spans="1:11" ht="38.25" customHeight="1" x14ac:dyDescent="0.2">
      <c r="A94" s="206" t="s">
        <v>373</v>
      </c>
      <c r="B94" s="206"/>
      <c r="C94" s="206"/>
      <c r="D94" s="206"/>
      <c r="E94" s="206"/>
      <c r="F94" s="206"/>
      <c r="G94" s="7">
        <v>83</v>
      </c>
      <c r="H94" s="99">
        <v>0</v>
      </c>
      <c r="I94" s="99">
        <v>0</v>
      </c>
      <c r="J94" s="99">
        <v>0</v>
      </c>
      <c r="K94" s="99">
        <v>0</v>
      </c>
    </row>
    <row r="95" spans="1:11" x14ac:dyDescent="0.2">
      <c r="A95" s="206" t="s">
        <v>374</v>
      </c>
      <c r="B95" s="206"/>
      <c r="C95" s="206"/>
      <c r="D95" s="206"/>
      <c r="E95" s="206"/>
      <c r="F95" s="206"/>
      <c r="G95" s="7">
        <v>84</v>
      </c>
      <c r="H95" s="99">
        <v>0</v>
      </c>
      <c r="I95" s="99">
        <v>0</v>
      </c>
      <c r="J95" s="99">
        <v>-258811.81</v>
      </c>
      <c r="K95" s="99">
        <v>-258811.81</v>
      </c>
    </row>
    <row r="96" spans="1:11" x14ac:dyDescent="0.2">
      <c r="A96" s="206" t="s">
        <v>375</v>
      </c>
      <c r="B96" s="206"/>
      <c r="C96" s="206"/>
      <c r="D96" s="206"/>
      <c r="E96" s="206"/>
      <c r="F96" s="206"/>
      <c r="G96" s="7">
        <v>85</v>
      </c>
      <c r="H96" s="99">
        <v>0</v>
      </c>
      <c r="I96" s="99">
        <v>0</v>
      </c>
      <c r="J96" s="99">
        <v>0</v>
      </c>
      <c r="K96" s="99">
        <v>0</v>
      </c>
    </row>
    <row r="97" spans="1:11" ht="26.25" customHeight="1" x14ac:dyDescent="0.2">
      <c r="A97" s="206" t="s">
        <v>376</v>
      </c>
      <c r="B97" s="206"/>
      <c r="C97" s="206"/>
      <c r="D97" s="206"/>
      <c r="E97" s="206"/>
      <c r="F97" s="206"/>
      <c r="G97" s="7">
        <v>86</v>
      </c>
      <c r="H97" s="99">
        <v>0</v>
      </c>
      <c r="I97" s="99">
        <v>0</v>
      </c>
      <c r="J97" s="99">
        <v>0</v>
      </c>
      <c r="K97" s="99">
        <v>0</v>
      </c>
    </row>
    <row r="98" spans="1:11" ht="25.5" customHeight="1" x14ac:dyDescent="0.2">
      <c r="A98" s="204" t="s">
        <v>446</v>
      </c>
      <c r="B98" s="204"/>
      <c r="C98" s="204"/>
      <c r="D98" s="204"/>
      <c r="E98" s="204"/>
      <c r="F98" s="204"/>
      <c r="G98" s="8">
        <v>87</v>
      </c>
      <c r="H98" s="100">
        <f>SUM(H99:H107)</f>
        <v>-33053.910000000003</v>
      </c>
      <c r="I98" s="100">
        <f>SUM(I99:I107)</f>
        <v>-61996.03</v>
      </c>
      <c r="J98" s="100">
        <f>SUM(J99:J107)</f>
        <v>166645.73000000001</v>
      </c>
      <c r="K98" s="100">
        <f>SUM(K99:K107)</f>
        <v>192520.87</v>
      </c>
    </row>
    <row r="99" spans="1:11" x14ac:dyDescent="0.2">
      <c r="A99" s="205" t="s">
        <v>159</v>
      </c>
      <c r="B99" s="205"/>
      <c r="C99" s="205"/>
      <c r="D99" s="205"/>
      <c r="E99" s="205"/>
      <c r="F99" s="205"/>
      <c r="G99" s="7">
        <v>88</v>
      </c>
      <c r="H99" s="99">
        <v>-33053.910000000003</v>
      </c>
      <c r="I99" s="99">
        <v>-61996.03</v>
      </c>
      <c r="J99" s="99">
        <v>166645.73000000001</v>
      </c>
      <c r="K99" s="99">
        <v>192520.87</v>
      </c>
    </row>
    <row r="100" spans="1:11" x14ac:dyDescent="0.2">
      <c r="A100" s="205" t="s">
        <v>440</v>
      </c>
      <c r="B100" s="205"/>
      <c r="C100" s="205"/>
      <c r="D100" s="205"/>
      <c r="E100" s="205"/>
      <c r="F100" s="205"/>
      <c r="G100" s="7">
        <v>89</v>
      </c>
      <c r="H100" s="99">
        <v>0</v>
      </c>
      <c r="I100" s="99">
        <v>0</v>
      </c>
      <c r="J100" s="99">
        <v>0</v>
      </c>
      <c r="K100" s="99">
        <v>0</v>
      </c>
    </row>
    <row r="101" spans="1:11" ht="36" customHeight="1" x14ac:dyDescent="0.2">
      <c r="A101" s="206" t="s">
        <v>441</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442</v>
      </c>
      <c r="B105" s="206"/>
      <c r="C105" s="206"/>
      <c r="D105" s="206"/>
      <c r="E105" s="206"/>
      <c r="F105" s="206"/>
      <c r="G105" s="7">
        <v>94</v>
      </c>
      <c r="H105" s="99">
        <v>0</v>
      </c>
      <c r="I105" s="99">
        <v>0</v>
      </c>
      <c r="J105" s="99">
        <v>0</v>
      </c>
      <c r="K105" s="99">
        <v>0</v>
      </c>
    </row>
    <row r="106" spans="1:11" ht="26.25" customHeight="1" x14ac:dyDescent="0.2">
      <c r="A106" s="206" t="s">
        <v>443</v>
      </c>
      <c r="B106" s="206"/>
      <c r="C106" s="206"/>
      <c r="D106" s="206"/>
      <c r="E106" s="206"/>
      <c r="F106" s="206"/>
      <c r="G106" s="7">
        <v>95</v>
      </c>
      <c r="H106" s="99">
        <v>0</v>
      </c>
      <c r="I106" s="99">
        <v>0</v>
      </c>
      <c r="J106" s="99">
        <v>0</v>
      </c>
      <c r="K106" s="99">
        <v>0</v>
      </c>
    </row>
    <row r="107" spans="1:11" x14ac:dyDescent="0.2">
      <c r="A107" s="206" t="s">
        <v>444</v>
      </c>
      <c r="B107" s="206"/>
      <c r="C107" s="206"/>
      <c r="D107" s="206"/>
      <c r="E107" s="206"/>
      <c r="F107" s="206"/>
      <c r="G107" s="7">
        <v>96</v>
      </c>
      <c r="H107" s="99">
        <v>0</v>
      </c>
      <c r="I107" s="99">
        <v>0</v>
      </c>
      <c r="J107" s="99">
        <v>0</v>
      </c>
      <c r="K107" s="99">
        <v>0</v>
      </c>
    </row>
    <row r="108" spans="1:11" ht="24.75" customHeight="1" x14ac:dyDescent="0.2">
      <c r="A108" s="206" t="s">
        <v>445</v>
      </c>
      <c r="B108" s="206"/>
      <c r="C108" s="206"/>
      <c r="D108" s="206"/>
      <c r="E108" s="206"/>
      <c r="F108" s="206"/>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-33053.910000000003</v>
      </c>
      <c r="I109" s="100">
        <f>I91+I98-I108-I97</f>
        <v>-61996.03</v>
      </c>
      <c r="J109" s="100">
        <f>J91+J98-J108-J97</f>
        <v>-47701.58</v>
      </c>
      <c r="K109" s="100">
        <f>K91+K98-K108-K97</f>
        <v>-21826.44</v>
      </c>
    </row>
    <row r="110" spans="1:11" ht="28.15" customHeight="1" x14ac:dyDescent="0.2">
      <c r="A110" s="184" t="s">
        <v>448</v>
      </c>
      <c r="B110" s="184"/>
      <c r="C110" s="184"/>
      <c r="D110" s="184"/>
      <c r="E110" s="184"/>
      <c r="F110" s="184"/>
      <c r="G110" s="8">
        <v>99</v>
      </c>
      <c r="H110" s="98">
        <f>H89+H109</f>
        <v>96824955.879999995</v>
      </c>
      <c r="I110" s="98">
        <f t="shared" ref="I110:K110" si="9">I89+I109</f>
        <v>21326326.440000001</v>
      </c>
      <c r="J110" s="98">
        <f t="shared" si="9"/>
        <v>58318476.93</v>
      </c>
      <c r="K110" s="98">
        <f t="shared" si="9"/>
        <v>20290790.84</v>
      </c>
    </row>
    <row r="111" spans="1:11" x14ac:dyDescent="0.2">
      <c r="A111" s="207" t="s">
        <v>163</v>
      </c>
      <c r="B111" s="207"/>
      <c r="C111" s="207"/>
      <c r="D111" s="207"/>
      <c r="E111" s="207"/>
      <c r="F111" s="207"/>
      <c r="G111" s="208"/>
      <c r="H111" s="208"/>
      <c r="I111" s="208"/>
      <c r="J111" s="209"/>
      <c r="K111" s="209"/>
    </row>
    <row r="112" spans="1:11" ht="26.45" customHeight="1" x14ac:dyDescent="0.2">
      <c r="A112" s="202" t="s">
        <v>377</v>
      </c>
      <c r="B112" s="202"/>
      <c r="C112" s="202"/>
      <c r="D112" s="202"/>
      <c r="E112" s="202"/>
      <c r="F112" s="202"/>
      <c r="G112" s="8">
        <v>100</v>
      </c>
      <c r="H112" s="98">
        <f>H113+H114</f>
        <v>96824955.879999995</v>
      </c>
      <c r="I112" s="98">
        <f>I113+I114</f>
        <v>21326326.440000001</v>
      </c>
      <c r="J112" s="98">
        <f>J113+J114</f>
        <v>58318476.93</v>
      </c>
      <c r="K112" s="98">
        <f>K113+K114</f>
        <v>20290790.84</v>
      </c>
    </row>
    <row r="113" spans="1:11" ht="12.75" customHeight="1" x14ac:dyDescent="0.2">
      <c r="A113" s="203" t="s">
        <v>113</v>
      </c>
      <c r="B113" s="203"/>
      <c r="C113" s="203"/>
      <c r="D113" s="203"/>
      <c r="E113" s="203"/>
      <c r="F113" s="203"/>
      <c r="G113" s="7">
        <v>101</v>
      </c>
      <c r="H113" s="99">
        <v>95973030.030000001</v>
      </c>
      <c r="I113" s="99">
        <v>21034233.34</v>
      </c>
      <c r="J113" s="99">
        <v>57458394.530000001</v>
      </c>
      <c r="K113" s="99">
        <v>19984831.280000001</v>
      </c>
    </row>
    <row r="114" spans="1:11" ht="12.75" customHeight="1" x14ac:dyDescent="0.2">
      <c r="A114" s="203" t="s">
        <v>164</v>
      </c>
      <c r="B114" s="203"/>
      <c r="C114" s="203"/>
      <c r="D114" s="203"/>
      <c r="E114" s="203"/>
      <c r="F114" s="203"/>
      <c r="G114" s="7">
        <v>102</v>
      </c>
      <c r="H114" s="99">
        <v>851925.85</v>
      </c>
      <c r="I114" s="99">
        <v>292093.09999999998</v>
      </c>
      <c r="J114" s="99">
        <v>860082.4</v>
      </c>
      <c r="K114" s="99">
        <v>305959.56</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110" zoomScaleNormal="100" zoomScaleSheetLayoutView="110" workbookViewId="0">
      <selection activeCell="H14" sqref="H14"/>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481</v>
      </c>
      <c r="B2" s="192"/>
      <c r="C2" s="192"/>
      <c r="D2" s="192"/>
      <c r="E2" s="192"/>
      <c r="F2" s="192"/>
      <c r="G2" s="192"/>
      <c r="H2" s="192"/>
      <c r="I2" s="192"/>
    </row>
    <row r="3" spans="1:9" x14ac:dyDescent="0.2">
      <c r="A3" s="242" t="s">
        <v>438</v>
      </c>
      <c r="B3" s="243"/>
      <c r="C3" s="243"/>
      <c r="D3" s="243"/>
      <c r="E3" s="243"/>
      <c r="F3" s="243"/>
      <c r="G3" s="243"/>
      <c r="H3" s="243"/>
      <c r="I3" s="243"/>
    </row>
    <row r="4" spans="1:9" x14ac:dyDescent="0.2">
      <c r="A4" s="241" t="s">
        <v>477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106756077.15000001</v>
      </c>
      <c r="I8" s="101">
        <v>51345437.640000001</v>
      </c>
    </row>
    <row r="9" spans="1:9" ht="12.75" customHeight="1" x14ac:dyDescent="0.2">
      <c r="A9" s="237" t="s">
        <v>170</v>
      </c>
      <c r="B9" s="237"/>
      <c r="C9" s="237"/>
      <c r="D9" s="237"/>
      <c r="E9" s="237"/>
      <c r="F9" s="237"/>
      <c r="G9" s="32">
        <v>2</v>
      </c>
      <c r="H9" s="102">
        <f>H10+H11+H12+H13+H14+H15+H16+H17</f>
        <v>-28032591.800000001</v>
      </c>
      <c r="I9" s="102">
        <f>I10+I11+I12+I13+I14+I15+I16+I17</f>
        <v>29049028.149999999</v>
      </c>
    </row>
    <row r="10" spans="1:9" ht="12.75" customHeight="1" x14ac:dyDescent="0.2">
      <c r="A10" s="216" t="s">
        <v>171</v>
      </c>
      <c r="B10" s="216"/>
      <c r="C10" s="216"/>
      <c r="D10" s="216"/>
      <c r="E10" s="216"/>
      <c r="F10" s="216"/>
      <c r="G10" s="31">
        <v>3</v>
      </c>
      <c r="H10" s="101">
        <v>27921595.73</v>
      </c>
      <c r="I10" s="101">
        <v>31020147.600000001</v>
      </c>
    </row>
    <row r="11" spans="1:9" ht="22.15" customHeight="1" x14ac:dyDescent="0.2">
      <c r="A11" s="216" t="s">
        <v>172</v>
      </c>
      <c r="B11" s="216"/>
      <c r="C11" s="216"/>
      <c r="D11" s="216"/>
      <c r="E11" s="216"/>
      <c r="F11" s="216"/>
      <c r="G11" s="31">
        <v>4</v>
      </c>
      <c r="H11" s="101">
        <v>-153375.94</v>
      </c>
      <c r="I11" s="101">
        <v>-707045.03</v>
      </c>
    </row>
    <row r="12" spans="1:9" ht="23.45" customHeight="1" x14ac:dyDescent="0.2">
      <c r="A12" s="216" t="s">
        <v>173</v>
      </c>
      <c r="B12" s="216"/>
      <c r="C12" s="216"/>
      <c r="D12" s="216"/>
      <c r="E12" s="216"/>
      <c r="F12" s="216"/>
      <c r="G12" s="31">
        <v>5</v>
      </c>
      <c r="H12" s="101">
        <v>380374.16</v>
      </c>
      <c r="I12" s="101">
        <v>720545.39</v>
      </c>
    </row>
    <row r="13" spans="1:9" ht="12.75" customHeight="1" x14ac:dyDescent="0.2">
      <c r="A13" s="216" t="s">
        <v>174</v>
      </c>
      <c r="B13" s="216"/>
      <c r="C13" s="216"/>
      <c r="D13" s="216"/>
      <c r="E13" s="216"/>
      <c r="F13" s="216"/>
      <c r="G13" s="31">
        <v>6</v>
      </c>
      <c r="H13" s="101">
        <v>-454545.16</v>
      </c>
      <c r="I13" s="101">
        <v>-197658.76</v>
      </c>
    </row>
    <row r="14" spans="1:9" ht="12.75" customHeight="1" x14ac:dyDescent="0.2">
      <c r="A14" s="216" t="s">
        <v>175</v>
      </c>
      <c r="B14" s="216"/>
      <c r="C14" s="216"/>
      <c r="D14" s="216"/>
      <c r="E14" s="216"/>
      <c r="F14" s="216"/>
      <c r="G14" s="31">
        <v>7</v>
      </c>
      <c r="H14" s="101">
        <v>8318766.2199999997</v>
      </c>
      <c r="I14" s="101">
        <v>7020297.0099999998</v>
      </c>
    </row>
    <row r="15" spans="1:9" ht="12.75" customHeight="1" x14ac:dyDescent="0.2">
      <c r="A15" s="216" t="s">
        <v>176</v>
      </c>
      <c r="B15" s="216"/>
      <c r="C15" s="216"/>
      <c r="D15" s="216"/>
      <c r="E15" s="216"/>
      <c r="F15" s="216"/>
      <c r="G15" s="31">
        <v>8</v>
      </c>
      <c r="H15" s="101">
        <v>-5871409.5300000003</v>
      </c>
      <c r="I15" s="101">
        <v>-5620655.3300000001</v>
      </c>
    </row>
    <row r="16" spans="1:9" ht="12.75" customHeight="1" x14ac:dyDescent="0.2">
      <c r="A16" s="216" t="s">
        <v>177</v>
      </c>
      <c r="B16" s="216"/>
      <c r="C16" s="216"/>
      <c r="D16" s="216"/>
      <c r="E16" s="216"/>
      <c r="F16" s="216"/>
      <c r="G16" s="31">
        <v>9</v>
      </c>
      <c r="H16" s="101">
        <v>-3192.28</v>
      </c>
      <c r="I16" s="101">
        <v>223251.71</v>
      </c>
    </row>
    <row r="17" spans="1:9" ht="25.15" customHeight="1" x14ac:dyDescent="0.2">
      <c r="A17" s="216" t="s">
        <v>178</v>
      </c>
      <c r="B17" s="216"/>
      <c r="C17" s="216"/>
      <c r="D17" s="216"/>
      <c r="E17" s="216"/>
      <c r="F17" s="216"/>
      <c r="G17" s="31">
        <v>10</v>
      </c>
      <c r="H17" s="101">
        <v>-58170805</v>
      </c>
      <c r="I17" s="101">
        <v>-3409854.44</v>
      </c>
    </row>
    <row r="18" spans="1:9" ht="28.15" customHeight="1" x14ac:dyDescent="0.2">
      <c r="A18" s="233" t="s">
        <v>304</v>
      </c>
      <c r="B18" s="233"/>
      <c r="C18" s="233"/>
      <c r="D18" s="233"/>
      <c r="E18" s="233"/>
      <c r="F18" s="233"/>
      <c r="G18" s="32">
        <v>11</v>
      </c>
      <c r="H18" s="102">
        <f>H8+H9</f>
        <v>78723485.349999994</v>
      </c>
      <c r="I18" s="102">
        <f>I8+I9</f>
        <v>80394465.790000007</v>
      </c>
    </row>
    <row r="19" spans="1:9" ht="12.75" customHeight="1" x14ac:dyDescent="0.2">
      <c r="A19" s="237" t="s">
        <v>179</v>
      </c>
      <c r="B19" s="237"/>
      <c r="C19" s="237"/>
      <c r="D19" s="237"/>
      <c r="E19" s="237"/>
      <c r="F19" s="237"/>
      <c r="G19" s="32">
        <v>12</v>
      </c>
      <c r="H19" s="102">
        <f>H20+H21+H22+H23</f>
        <v>-26101629.640000001</v>
      </c>
      <c r="I19" s="102">
        <f>I20+I21+I22+I23</f>
        <v>-22790768.43</v>
      </c>
    </row>
    <row r="20" spans="1:9" ht="12.75" customHeight="1" x14ac:dyDescent="0.2">
      <c r="A20" s="216" t="s">
        <v>180</v>
      </c>
      <c r="B20" s="216"/>
      <c r="C20" s="216"/>
      <c r="D20" s="216"/>
      <c r="E20" s="216"/>
      <c r="F20" s="216"/>
      <c r="G20" s="31">
        <v>13</v>
      </c>
      <c r="H20" s="101">
        <v>-6824135.4699999997</v>
      </c>
      <c r="I20" s="101">
        <v>4193667.99</v>
      </c>
    </row>
    <row r="21" spans="1:9" ht="12.75" customHeight="1" x14ac:dyDescent="0.2">
      <c r="A21" s="216" t="s">
        <v>181</v>
      </c>
      <c r="B21" s="216"/>
      <c r="C21" s="216"/>
      <c r="D21" s="216"/>
      <c r="E21" s="216"/>
      <c r="F21" s="216"/>
      <c r="G21" s="31">
        <v>14</v>
      </c>
      <c r="H21" s="101">
        <v>-29731064.68</v>
      </c>
      <c r="I21" s="101">
        <v>-38999667.25</v>
      </c>
    </row>
    <row r="22" spans="1:9" ht="12.75" customHeight="1" x14ac:dyDescent="0.2">
      <c r="A22" s="216" t="s">
        <v>182</v>
      </c>
      <c r="B22" s="216"/>
      <c r="C22" s="216"/>
      <c r="D22" s="216"/>
      <c r="E22" s="216"/>
      <c r="F22" s="216"/>
      <c r="G22" s="31">
        <v>15</v>
      </c>
      <c r="H22" s="101">
        <v>10453570.51</v>
      </c>
      <c r="I22" s="101">
        <v>12015230.83</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52621855.710000001</v>
      </c>
      <c r="I24" s="102">
        <f>I18+I19</f>
        <v>57603697.359999999</v>
      </c>
    </row>
    <row r="25" spans="1:9" ht="12.75" customHeight="1" x14ac:dyDescent="0.2">
      <c r="A25" s="182" t="s">
        <v>185</v>
      </c>
      <c r="B25" s="182"/>
      <c r="C25" s="182"/>
      <c r="D25" s="182"/>
      <c r="E25" s="182"/>
      <c r="F25" s="182"/>
      <c r="G25" s="31">
        <v>18</v>
      </c>
      <c r="H25" s="101">
        <v>-6705479.96</v>
      </c>
      <c r="I25" s="101">
        <v>-7088264.0199999996</v>
      </c>
    </row>
    <row r="26" spans="1:9" ht="12.75" customHeight="1" x14ac:dyDescent="0.2">
      <c r="A26" s="182" t="s">
        <v>186</v>
      </c>
      <c r="B26" s="182"/>
      <c r="C26" s="182"/>
      <c r="D26" s="182"/>
      <c r="E26" s="182"/>
      <c r="F26" s="182"/>
      <c r="G26" s="31">
        <v>19</v>
      </c>
      <c r="H26" s="101">
        <v>-8599052.0899999999</v>
      </c>
      <c r="I26" s="101">
        <v>-8708918.2799999993</v>
      </c>
    </row>
    <row r="27" spans="1:9" ht="25.9" customHeight="1" x14ac:dyDescent="0.2">
      <c r="A27" s="234" t="s">
        <v>187</v>
      </c>
      <c r="B27" s="234"/>
      <c r="C27" s="234"/>
      <c r="D27" s="234"/>
      <c r="E27" s="234"/>
      <c r="F27" s="234"/>
      <c r="G27" s="32">
        <v>20</v>
      </c>
      <c r="H27" s="102">
        <f>H24+H25+H26</f>
        <v>37317323.659999996</v>
      </c>
      <c r="I27" s="102">
        <f>I24+I25+I26</f>
        <v>41806515.060000002</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2059181.77</v>
      </c>
      <c r="I29" s="103">
        <v>10886242.800000001</v>
      </c>
    </row>
    <row r="30" spans="1:9" ht="12.75" customHeight="1" x14ac:dyDescent="0.2">
      <c r="A30" s="182" t="s">
        <v>190</v>
      </c>
      <c r="B30" s="182"/>
      <c r="C30" s="182"/>
      <c r="D30" s="182"/>
      <c r="E30" s="182"/>
      <c r="F30" s="182"/>
      <c r="G30" s="31">
        <v>22</v>
      </c>
      <c r="H30" s="103">
        <v>0</v>
      </c>
      <c r="I30" s="103">
        <v>187624.13</v>
      </c>
    </row>
    <row r="31" spans="1:9" ht="12.75" customHeight="1" x14ac:dyDescent="0.2">
      <c r="A31" s="182" t="s">
        <v>191</v>
      </c>
      <c r="B31" s="182"/>
      <c r="C31" s="182"/>
      <c r="D31" s="182"/>
      <c r="E31" s="182"/>
      <c r="F31" s="182"/>
      <c r="G31" s="31">
        <v>23</v>
      </c>
      <c r="H31" s="103">
        <v>451250.23</v>
      </c>
      <c r="I31" s="103">
        <v>193207.88</v>
      </c>
    </row>
    <row r="32" spans="1:9" ht="12.75" customHeight="1" x14ac:dyDescent="0.2">
      <c r="A32" s="182" t="s">
        <v>192</v>
      </c>
      <c r="B32" s="182"/>
      <c r="C32" s="182"/>
      <c r="D32" s="182"/>
      <c r="E32" s="182"/>
      <c r="F32" s="182"/>
      <c r="G32" s="31">
        <v>24</v>
      </c>
      <c r="H32" s="103">
        <v>3294.93</v>
      </c>
      <c r="I32" s="103">
        <v>3234.65</v>
      </c>
    </row>
    <row r="33" spans="1:9" ht="12.75" customHeight="1" x14ac:dyDescent="0.2">
      <c r="A33" s="182" t="s">
        <v>193</v>
      </c>
      <c r="B33" s="182"/>
      <c r="C33" s="182"/>
      <c r="D33" s="182"/>
      <c r="E33" s="182"/>
      <c r="F33" s="182"/>
      <c r="G33" s="31">
        <v>25</v>
      </c>
      <c r="H33" s="103">
        <v>2308.17</v>
      </c>
      <c r="I33" s="103">
        <v>342222.57</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2516035.1</v>
      </c>
      <c r="I35" s="104">
        <f>I29+I30+I31+I32+I33+I34</f>
        <v>11612532.029999999</v>
      </c>
    </row>
    <row r="36" spans="1:9" ht="22.9" customHeight="1" x14ac:dyDescent="0.2">
      <c r="A36" s="182" t="s">
        <v>196</v>
      </c>
      <c r="B36" s="182"/>
      <c r="C36" s="182"/>
      <c r="D36" s="182"/>
      <c r="E36" s="182"/>
      <c r="F36" s="182"/>
      <c r="G36" s="31">
        <v>28</v>
      </c>
      <c r="H36" s="103">
        <v>-21423254.719999999</v>
      </c>
      <c r="I36" s="103">
        <v>-22930271.859999999</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-302120248.06</v>
      </c>
      <c r="I39" s="103">
        <v>0</v>
      </c>
    </row>
    <row r="40" spans="1:9" ht="12.75" customHeight="1" x14ac:dyDescent="0.2">
      <c r="A40" s="182" t="s">
        <v>200</v>
      </c>
      <c r="B40" s="182"/>
      <c r="C40" s="182"/>
      <c r="D40" s="182"/>
      <c r="E40" s="182"/>
      <c r="F40" s="182"/>
      <c r="G40" s="31">
        <v>32</v>
      </c>
      <c r="H40" s="103">
        <v>-7371.69</v>
      </c>
      <c r="I40" s="103">
        <v>-4337.04</v>
      </c>
    </row>
    <row r="41" spans="1:9" ht="24" customHeight="1" x14ac:dyDescent="0.2">
      <c r="A41" s="233" t="s">
        <v>201</v>
      </c>
      <c r="B41" s="233"/>
      <c r="C41" s="233"/>
      <c r="D41" s="233"/>
      <c r="E41" s="233"/>
      <c r="F41" s="233"/>
      <c r="G41" s="32">
        <v>33</v>
      </c>
      <c r="H41" s="104">
        <f>H36+H37+H38+H39+H40</f>
        <v>-323550874.47000003</v>
      </c>
      <c r="I41" s="104">
        <f>I36+I37+I38+I39+I40</f>
        <v>-22934608.899999999</v>
      </c>
    </row>
    <row r="42" spans="1:9" ht="29.45" customHeight="1" x14ac:dyDescent="0.2">
      <c r="A42" s="234" t="s">
        <v>202</v>
      </c>
      <c r="B42" s="234"/>
      <c r="C42" s="234"/>
      <c r="D42" s="234"/>
      <c r="E42" s="234"/>
      <c r="F42" s="234"/>
      <c r="G42" s="32">
        <v>34</v>
      </c>
      <c r="H42" s="104">
        <f>H35+H41</f>
        <v>-321034839.37</v>
      </c>
      <c r="I42" s="104">
        <f>I35+I41</f>
        <v>-11322076.869999999</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347316480.11000001</v>
      </c>
      <c r="I46" s="103">
        <v>91508739.799999997</v>
      </c>
    </row>
    <row r="47" spans="1:9" ht="12.75" customHeight="1" x14ac:dyDescent="0.2">
      <c r="A47" s="182" t="s">
        <v>207</v>
      </c>
      <c r="B47" s="182"/>
      <c r="C47" s="182"/>
      <c r="D47" s="182"/>
      <c r="E47" s="182"/>
      <c r="F47" s="182"/>
      <c r="G47" s="31">
        <v>38</v>
      </c>
      <c r="H47" s="103">
        <v>1779875</v>
      </c>
      <c r="I47" s="103">
        <v>0</v>
      </c>
    </row>
    <row r="48" spans="1:9" ht="22.15" customHeight="1" x14ac:dyDescent="0.2">
      <c r="A48" s="233" t="s">
        <v>208</v>
      </c>
      <c r="B48" s="233"/>
      <c r="C48" s="233"/>
      <c r="D48" s="233"/>
      <c r="E48" s="233"/>
      <c r="F48" s="233"/>
      <c r="G48" s="32">
        <v>39</v>
      </c>
      <c r="H48" s="104">
        <f>H44+H45+H46+H47</f>
        <v>349096355.11000001</v>
      </c>
      <c r="I48" s="104">
        <f>I44+I45+I46+I47</f>
        <v>91508739.799999997</v>
      </c>
    </row>
    <row r="49" spans="1:9" ht="24.6" customHeight="1" x14ac:dyDescent="0.2">
      <c r="A49" s="182" t="s">
        <v>303</v>
      </c>
      <c r="B49" s="182"/>
      <c r="C49" s="182"/>
      <c r="D49" s="182"/>
      <c r="E49" s="182"/>
      <c r="F49" s="182"/>
      <c r="G49" s="31">
        <v>40</v>
      </c>
      <c r="H49" s="103">
        <v>-61000947.119999997</v>
      </c>
      <c r="I49" s="103">
        <v>-136782716.44</v>
      </c>
    </row>
    <row r="50" spans="1:9" ht="12.75" customHeight="1" x14ac:dyDescent="0.2">
      <c r="A50" s="182" t="s">
        <v>209</v>
      </c>
      <c r="B50" s="182"/>
      <c r="C50" s="182"/>
      <c r="D50" s="182"/>
      <c r="E50" s="182"/>
      <c r="F50" s="182"/>
      <c r="G50" s="31">
        <v>41</v>
      </c>
      <c r="H50" s="103">
        <v>-540080.49</v>
      </c>
      <c r="I50" s="103">
        <v>-721921.49</v>
      </c>
    </row>
    <row r="51" spans="1:9" ht="12.75" customHeight="1" x14ac:dyDescent="0.2">
      <c r="A51" s="182" t="s">
        <v>210</v>
      </c>
      <c r="B51" s="182"/>
      <c r="C51" s="182"/>
      <c r="D51" s="182"/>
      <c r="E51" s="182"/>
      <c r="F51" s="182"/>
      <c r="G51" s="31">
        <v>42</v>
      </c>
      <c r="H51" s="103">
        <v>-24351</v>
      </c>
      <c r="I51" s="103">
        <v>-40486.660000000003</v>
      </c>
    </row>
    <row r="52" spans="1:9" ht="22.9" customHeight="1" x14ac:dyDescent="0.2">
      <c r="A52" s="182" t="s">
        <v>211</v>
      </c>
      <c r="B52" s="182"/>
      <c r="C52" s="182"/>
      <c r="D52" s="182"/>
      <c r="E52" s="182"/>
      <c r="F52" s="182"/>
      <c r="G52" s="31">
        <v>43</v>
      </c>
      <c r="H52" s="103">
        <v>-859805</v>
      </c>
      <c r="I52" s="103">
        <v>0</v>
      </c>
    </row>
    <row r="53" spans="1:9" ht="12.75" customHeight="1" x14ac:dyDescent="0.2">
      <c r="A53" s="182" t="s">
        <v>212</v>
      </c>
      <c r="B53" s="182"/>
      <c r="C53" s="182"/>
      <c r="D53" s="182"/>
      <c r="E53" s="182"/>
      <c r="F53" s="182"/>
      <c r="G53" s="31">
        <v>44</v>
      </c>
      <c r="H53" s="103">
        <v>-4205144.1900000004</v>
      </c>
      <c r="I53" s="103">
        <v>-4495452.54</v>
      </c>
    </row>
    <row r="54" spans="1:9" ht="30.6" customHeight="1" x14ac:dyDescent="0.2">
      <c r="A54" s="233" t="s">
        <v>213</v>
      </c>
      <c r="B54" s="233"/>
      <c r="C54" s="233"/>
      <c r="D54" s="233"/>
      <c r="E54" s="233"/>
      <c r="F54" s="233"/>
      <c r="G54" s="32">
        <v>45</v>
      </c>
      <c r="H54" s="104">
        <f>H49+H50+H51+H52+H53</f>
        <v>-66630327.799999997</v>
      </c>
      <c r="I54" s="104">
        <f>I49+I50+I51+I52+I53</f>
        <v>-142040577.13</v>
      </c>
    </row>
    <row r="55" spans="1:9" ht="29.45" customHeight="1" x14ac:dyDescent="0.2">
      <c r="A55" s="234" t="s">
        <v>214</v>
      </c>
      <c r="B55" s="234"/>
      <c r="C55" s="234"/>
      <c r="D55" s="234"/>
      <c r="E55" s="234"/>
      <c r="F55" s="234"/>
      <c r="G55" s="32">
        <v>46</v>
      </c>
      <c r="H55" s="104">
        <f>H48+H54</f>
        <v>282466027.31</v>
      </c>
      <c r="I55" s="104">
        <f>I48+I54</f>
        <v>-50531837.329999998</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-1251488.3999999999</v>
      </c>
      <c r="I57" s="104">
        <f>I27+I42+I55+I56</f>
        <v>-20047399.140000001</v>
      </c>
    </row>
    <row r="58" spans="1:9" x14ac:dyDescent="0.2">
      <c r="A58" s="236" t="s">
        <v>217</v>
      </c>
      <c r="B58" s="236"/>
      <c r="C58" s="236"/>
      <c r="D58" s="236"/>
      <c r="E58" s="236"/>
      <c r="F58" s="236"/>
      <c r="G58" s="31">
        <v>49</v>
      </c>
      <c r="H58" s="103">
        <v>27138039.829999998</v>
      </c>
      <c r="I58" s="103">
        <v>40239538.649999999</v>
      </c>
    </row>
    <row r="59" spans="1:9" ht="31.15" customHeight="1" x14ac:dyDescent="0.2">
      <c r="A59" s="234" t="s">
        <v>218</v>
      </c>
      <c r="B59" s="234"/>
      <c r="C59" s="234"/>
      <c r="D59" s="234"/>
      <c r="E59" s="234"/>
      <c r="F59" s="234"/>
      <c r="G59" s="32">
        <v>50</v>
      </c>
      <c r="H59" s="104">
        <f>H57+H58</f>
        <v>25886551.43</v>
      </c>
      <c r="I59" s="104">
        <f>I57+I58</f>
        <v>20192139.510000002</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5" zoomScaleNormal="100" zoomScaleSheetLayoutView="115" workbookViewId="0">
      <selection activeCell="A3" sqref="A3:I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480</v>
      </c>
      <c r="B2" s="192"/>
      <c r="C2" s="192"/>
      <c r="D2" s="192"/>
      <c r="E2" s="192"/>
      <c r="F2" s="192"/>
      <c r="G2" s="192"/>
      <c r="H2" s="192"/>
      <c r="I2" s="192"/>
    </row>
    <row r="3" spans="1:9" x14ac:dyDescent="0.2">
      <c r="A3" s="248" t="s">
        <v>437</v>
      </c>
      <c r="B3" s="249"/>
      <c r="C3" s="249"/>
      <c r="D3" s="249"/>
      <c r="E3" s="249"/>
      <c r="F3" s="249"/>
      <c r="G3" s="249"/>
      <c r="H3" s="249"/>
      <c r="I3" s="249"/>
    </row>
    <row r="4" spans="1:9" x14ac:dyDescent="0.2">
      <c r="A4" s="241" t="s">
        <v>477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378</v>
      </c>
      <c r="B12" s="246"/>
      <c r="C12" s="246"/>
      <c r="D12" s="246"/>
      <c r="E12" s="246"/>
      <c r="F12" s="246"/>
      <c r="G12" s="11">
        <v>5</v>
      </c>
      <c r="H12" s="107">
        <v>0</v>
      </c>
      <c r="I12" s="107">
        <v>0</v>
      </c>
    </row>
    <row r="13" spans="1:9" ht="24.6" customHeight="1" x14ac:dyDescent="0.2">
      <c r="A13" s="247" t="s">
        <v>379</v>
      </c>
      <c r="B13" s="247"/>
      <c r="C13" s="247"/>
      <c r="D13" s="247"/>
      <c r="E13" s="247"/>
      <c r="F13" s="247"/>
      <c r="G13" s="25">
        <v>6</v>
      </c>
      <c r="H13" s="108">
        <f>SUM(H8:H12)</f>
        <v>0</v>
      </c>
      <c r="I13" s="108">
        <f>SUM(I8:I12)</f>
        <v>0</v>
      </c>
    </row>
    <row r="14" spans="1:9" ht="12.75" customHeight="1" x14ac:dyDescent="0.2">
      <c r="A14" s="246" t="s">
        <v>380</v>
      </c>
      <c r="B14" s="246"/>
      <c r="C14" s="246"/>
      <c r="D14" s="246"/>
      <c r="E14" s="246"/>
      <c r="F14" s="246"/>
      <c r="G14" s="11">
        <v>7</v>
      </c>
      <c r="H14" s="107">
        <v>0</v>
      </c>
      <c r="I14" s="107">
        <v>0</v>
      </c>
    </row>
    <row r="15" spans="1:9" ht="12.75" customHeight="1" x14ac:dyDescent="0.2">
      <c r="A15" s="246" t="s">
        <v>381</v>
      </c>
      <c r="B15" s="246"/>
      <c r="C15" s="246"/>
      <c r="D15" s="246"/>
      <c r="E15" s="246"/>
      <c r="F15" s="246"/>
      <c r="G15" s="11">
        <v>8</v>
      </c>
      <c r="H15" s="107">
        <v>0</v>
      </c>
      <c r="I15" s="107">
        <v>0</v>
      </c>
    </row>
    <row r="16" spans="1:9" ht="12.75" customHeight="1" x14ac:dyDescent="0.2">
      <c r="A16" s="246" t="s">
        <v>382</v>
      </c>
      <c r="B16" s="246"/>
      <c r="C16" s="246"/>
      <c r="D16" s="246"/>
      <c r="E16" s="246"/>
      <c r="F16" s="246"/>
      <c r="G16" s="11">
        <v>9</v>
      </c>
      <c r="H16" s="107">
        <v>0</v>
      </c>
      <c r="I16" s="107">
        <v>0</v>
      </c>
    </row>
    <row r="17" spans="1:9" ht="12.75" customHeight="1" x14ac:dyDescent="0.2">
      <c r="A17" s="246" t="s">
        <v>383</v>
      </c>
      <c r="B17" s="246"/>
      <c r="C17" s="246"/>
      <c r="D17" s="246"/>
      <c r="E17" s="246"/>
      <c r="F17" s="246"/>
      <c r="G17" s="11">
        <v>10</v>
      </c>
      <c r="H17" s="107">
        <v>0</v>
      </c>
      <c r="I17" s="107">
        <v>0</v>
      </c>
    </row>
    <row r="18" spans="1:9" ht="12.75" customHeight="1" x14ac:dyDescent="0.2">
      <c r="A18" s="246" t="s">
        <v>384</v>
      </c>
      <c r="B18" s="246"/>
      <c r="C18" s="246"/>
      <c r="D18" s="246"/>
      <c r="E18" s="246"/>
      <c r="F18" s="246"/>
      <c r="G18" s="11">
        <v>11</v>
      </c>
      <c r="H18" s="107">
        <v>0</v>
      </c>
      <c r="I18" s="107">
        <v>0</v>
      </c>
    </row>
    <row r="19" spans="1:9" ht="12.75" customHeight="1" x14ac:dyDescent="0.2">
      <c r="A19" s="246" t="s">
        <v>385</v>
      </c>
      <c r="B19" s="246"/>
      <c r="C19" s="246"/>
      <c r="D19" s="246"/>
      <c r="E19" s="246"/>
      <c r="F19" s="246"/>
      <c r="G19" s="11">
        <v>12</v>
      </c>
      <c r="H19" s="107">
        <v>0</v>
      </c>
      <c r="I19" s="107">
        <v>0</v>
      </c>
    </row>
    <row r="20" spans="1:9" ht="26.25" customHeight="1" x14ac:dyDescent="0.2">
      <c r="A20" s="247" t="s">
        <v>386</v>
      </c>
      <c r="B20" s="247"/>
      <c r="C20" s="247"/>
      <c r="D20" s="247"/>
      <c r="E20" s="247"/>
      <c r="F20" s="247"/>
      <c r="G20" s="25">
        <v>13</v>
      </c>
      <c r="H20" s="108">
        <f>SUM(H14:H19)</f>
        <v>0</v>
      </c>
      <c r="I20" s="108">
        <f>SUM(I14:I19)</f>
        <v>0</v>
      </c>
    </row>
    <row r="21" spans="1:9" ht="27.6" customHeight="1" x14ac:dyDescent="0.2">
      <c r="A21" s="255" t="s">
        <v>387</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388</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389</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390</v>
      </c>
      <c r="B35" s="252"/>
      <c r="C35" s="252"/>
      <c r="D35" s="252"/>
      <c r="E35" s="252"/>
      <c r="F35" s="252"/>
      <c r="G35" s="25">
        <v>27</v>
      </c>
      <c r="H35" s="110">
        <f>SUM(H30:H34)</f>
        <v>0</v>
      </c>
      <c r="I35" s="110">
        <f>SUM(I30:I34)</f>
        <v>0</v>
      </c>
    </row>
    <row r="36" spans="1:9" ht="28.15" customHeight="1" x14ac:dyDescent="0.2">
      <c r="A36" s="255" t="s">
        <v>391</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392</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393</v>
      </c>
      <c r="B48" s="252"/>
      <c r="C48" s="252"/>
      <c r="D48" s="252"/>
      <c r="E48" s="252"/>
      <c r="F48" s="252"/>
      <c r="G48" s="25">
        <v>39</v>
      </c>
      <c r="H48" s="110">
        <f>H47+H46+H45+H44+H43</f>
        <v>0</v>
      </c>
      <c r="I48" s="110">
        <f>I47+I46+I45+I44+I43</f>
        <v>0</v>
      </c>
    </row>
    <row r="49" spans="1:9" ht="25.9" customHeight="1" x14ac:dyDescent="0.2">
      <c r="A49" s="253" t="s">
        <v>423</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394</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395</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90" zoomScaleNormal="100" zoomScaleSheetLayoutView="90" workbookViewId="0">
      <selection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46203</v>
      </c>
      <c r="H2" s="15"/>
      <c r="I2" s="15"/>
      <c r="J2" s="15"/>
      <c r="K2" s="14"/>
      <c r="Y2" s="16" t="s">
        <v>438</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213600090</v>
      </c>
      <c r="I7" s="120">
        <v>17370193.609999999</v>
      </c>
      <c r="J7" s="120">
        <v>16766614.99</v>
      </c>
      <c r="K7" s="120">
        <v>19590484</v>
      </c>
      <c r="L7" s="120">
        <v>8568645.6799999997</v>
      </c>
      <c r="M7" s="120">
        <v>11636945.42</v>
      </c>
      <c r="N7" s="120">
        <v>149459632</v>
      </c>
      <c r="O7" s="120">
        <v>0</v>
      </c>
      <c r="P7" s="120">
        <v>0</v>
      </c>
      <c r="Q7" s="120">
        <v>0</v>
      </c>
      <c r="R7" s="120">
        <v>0</v>
      </c>
      <c r="S7" s="120">
        <v>0</v>
      </c>
      <c r="T7" s="120">
        <v>0</v>
      </c>
      <c r="U7" s="120">
        <v>0</v>
      </c>
      <c r="V7" s="120">
        <v>193608608.59999999</v>
      </c>
      <c r="W7" s="120">
        <v>0</v>
      </c>
      <c r="X7" s="122">
        <f>H7+I7+J7+K7-L7+M7+N7+O7+P7+Q7+R7+V7+W7+S7+T7+U7</f>
        <v>613463922.94000006</v>
      </c>
      <c r="Y7" s="120">
        <v>10864292.9</v>
      </c>
      <c r="Z7" s="122">
        <f>X7+Y7</f>
        <v>624328215.84000003</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213600090</v>
      </c>
      <c r="I10" s="122">
        <f t="shared" ref="I10:Z10" si="2">I7+I8+I9</f>
        <v>17370193.609999999</v>
      </c>
      <c r="J10" s="122">
        <f t="shared" si="2"/>
        <v>16766614.99</v>
      </c>
      <c r="K10" s="122">
        <f>K7+K8+K9</f>
        <v>19590484</v>
      </c>
      <c r="L10" s="122">
        <f t="shared" si="2"/>
        <v>8568645.6799999997</v>
      </c>
      <c r="M10" s="122">
        <f t="shared" si="2"/>
        <v>11636945.42</v>
      </c>
      <c r="N10" s="122">
        <f t="shared" si="2"/>
        <v>149459632</v>
      </c>
      <c r="O10" s="122">
        <f t="shared" si="2"/>
        <v>0</v>
      </c>
      <c r="P10" s="122">
        <f t="shared" si="2"/>
        <v>0</v>
      </c>
      <c r="Q10" s="122">
        <f t="shared" si="2"/>
        <v>0</v>
      </c>
      <c r="R10" s="122">
        <f t="shared" si="2"/>
        <v>0</v>
      </c>
      <c r="S10" s="122">
        <f t="shared" si="2"/>
        <v>0</v>
      </c>
      <c r="T10" s="122">
        <f>T7+T8+T9</f>
        <v>0</v>
      </c>
      <c r="U10" s="122">
        <f>U7+U8+U9</f>
        <v>0</v>
      </c>
      <c r="V10" s="122">
        <f>V7+V8+V9</f>
        <v>193608608.59999999</v>
      </c>
      <c r="W10" s="122">
        <f>W7+W8+W9</f>
        <v>0</v>
      </c>
      <c r="X10" s="122">
        <f>X7+X8+X9</f>
        <v>613463922.94000006</v>
      </c>
      <c r="Y10" s="122">
        <f t="shared" si="2"/>
        <v>10864292.9</v>
      </c>
      <c r="Z10" s="122">
        <f t="shared" si="2"/>
        <v>624328215.84000003</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135384474.06999999</v>
      </c>
      <c r="X11" s="122">
        <f>H11+I11+J11+K11-L11+M11+N11+O11+P11+Q11+R11+V11+W11+S11+T11+U11</f>
        <v>135384474.06999999</v>
      </c>
      <c r="Y11" s="120">
        <v>1631189.76</v>
      </c>
      <c r="Z11" s="122">
        <f t="shared" ref="Z11:Z29" si="3">X11+Y11</f>
        <v>137015663.83000001</v>
      </c>
    </row>
    <row r="12" spans="1:26" x14ac:dyDescent="0.2">
      <c r="A12" s="262" t="s">
        <v>267</v>
      </c>
      <c r="B12" s="262"/>
      <c r="C12" s="262"/>
      <c r="D12" s="262"/>
      <c r="E12" s="262"/>
      <c r="F12" s="262"/>
      <c r="G12" s="117">
        <v>6</v>
      </c>
      <c r="H12" s="119">
        <v>0</v>
      </c>
      <c r="I12" s="119">
        <v>0</v>
      </c>
      <c r="J12" s="119">
        <v>0</v>
      </c>
      <c r="K12" s="119">
        <v>0</v>
      </c>
      <c r="L12" s="119">
        <v>0</v>
      </c>
      <c r="M12" s="119">
        <v>0</v>
      </c>
      <c r="N12" s="120">
        <v>236915.20000000001</v>
      </c>
      <c r="O12" s="119">
        <v>0</v>
      </c>
      <c r="P12" s="119">
        <v>0</v>
      </c>
      <c r="Q12" s="119">
        <v>0</v>
      </c>
      <c r="R12" s="119">
        <v>0</v>
      </c>
      <c r="S12" s="119">
        <v>0</v>
      </c>
      <c r="T12" s="120">
        <v>0</v>
      </c>
      <c r="U12" s="120">
        <v>0</v>
      </c>
      <c r="V12" s="119">
        <v>0</v>
      </c>
      <c r="W12" s="119">
        <v>0</v>
      </c>
      <c r="X12" s="122">
        <f t="shared" ref="X12:X29" si="4">H12+I12+J12+K12-L12+M12+N12+O12+P12+Q12+R12+V12+W12+S12+T12+U12</f>
        <v>236915.20000000001</v>
      </c>
      <c r="Y12" s="120">
        <v>398.02</v>
      </c>
      <c r="Z12" s="122">
        <f t="shared" si="3"/>
        <v>237313.22</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399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-31445.119999999999</v>
      </c>
      <c r="O18" s="120">
        <v>0</v>
      </c>
      <c r="P18" s="120">
        <v>0</v>
      </c>
      <c r="Q18" s="120">
        <v>0</v>
      </c>
      <c r="R18" s="120">
        <v>0</v>
      </c>
      <c r="S18" s="120">
        <v>0</v>
      </c>
      <c r="T18" s="120">
        <v>0</v>
      </c>
      <c r="U18" s="120">
        <v>0</v>
      </c>
      <c r="V18" s="120">
        <v>0</v>
      </c>
      <c r="W18" s="120">
        <v>0</v>
      </c>
      <c r="X18" s="122">
        <f t="shared" si="4"/>
        <v>-31445.119999999999</v>
      </c>
      <c r="Y18" s="120">
        <v>0</v>
      </c>
      <c r="Z18" s="122">
        <f t="shared" si="3"/>
        <v>-31445.119999999999</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38191.26</v>
      </c>
      <c r="O20" s="120">
        <v>0</v>
      </c>
      <c r="P20" s="120">
        <v>0</v>
      </c>
      <c r="Q20" s="120">
        <v>0</v>
      </c>
      <c r="R20" s="120">
        <v>0</v>
      </c>
      <c r="S20" s="120">
        <v>0</v>
      </c>
      <c r="T20" s="120">
        <v>0</v>
      </c>
      <c r="U20" s="120">
        <v>0</v>
      </c>
      <c r="V20" s="120">
        <v>0</v>
      </c>
      <c r="W20" s="120">
        <v>0</v>
      </c>
      <c r="X20" s="122">
        <f t="shared" si="4"/>
        <v>38191.26</v>
      </c>
      <c r="Y20" s="120">
        <v>0</v>
      </c>
      <c r="Z20" s="122">
        <f t="shared" si="3"/>
        <v>38191.26</v>
      </c>
    </row>
    <row r="21" spans="1:26" ht="30.75" customHeight="1" x14ac:dyDescent="0.2">
      <c r="A21" s="262" t="s">
        <v>400</v>
      </c>
      <c r="B21" s="262"/>
      <c r="C21" s="262"/>
      <c r="D21" s="262"/>
      <c r="E21" s="262"/>
      <c r="F21" s="262"/>
      <c r="G21" s="117">
        <v>15</v>
      </c>
      <c r="H21" s="120">
        <v>0</v>
      </c>
      <c r="I21" s="120">
        <v>-2522292.71</v>
      </c>
      <c r="J21" s="120">
        <v>0</v>
      </c>
      <c r="K21" s="120">
        <v>0</v>
      </c>
      <c r="L21" s="120">
        <v>0</v>
      </c>
      <c r="M21" s="120">
        <v>0</v>
      </c>
      <c r="N21" s="120">
        <v>0</v>
      </c>
      <c r="O21" s="120">
        <v>0</v>
      </c>
      <c r="P21" s="120">
        <v>0</v>
      </c>
      <c r="Q21" s="120">
        <v>0</v>
      </c>
      <c r="R21" s="120">
        <v>0</v>
      </c>
      <c r="S21" s="120">
        <v>0</v>
      </c>
      <c r="T21" s="120">
        <v>0</v>
      </c>
      <c r="U21" s="120">
        <v>0</v>
      </c>
      <c r="V21" s="120">
        <v>356349.25</v>
      </c>
      <c r="W21" s="120">
        <v>0</v>
      </c>
      <c r="X21" s="122">
        <f t="shared" si="4"/>
        <v>-2165943.46</v>
      </c>
      <c r="Y21" s="120">
        <v>0</v>
      </c>
      <c r="Z21" s="122">
        <f t="shared" si="3"/>
        <v>-2165943.46</v>
      </c>
    </row>
    <row r="22" spans="1:26" ht="28.5" customHeight="1" x14ac:dyDescent="0.2">
      <c r="A22" s="262" t="s">
        <v>401</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402</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859806.1</v>
      </c>
      <c r="M24" s="120">
        <v>0</v>
      </c>
      <c r="N24" s="120">
        <v>0</v>
      </c>
      <c r="O24" s="120">
        <v>0</v>
      </c>
      <c r="P24" s="120">
        <v>0</v>
      </c>
      <c r="Q24" s="120">
        <v>0</v>
      </c>
      <c r="R24" s="120">
        <v>0</v>
      </c>
      <c r="S24" s="120">
        <v>0</v>
      </c>
      <c r="T24" s="120">
        <v>0</v>
      </c>
      <c r="U24" s="120">
        <v>0</v>
      </c>
      <c r="V24" s="120">
        <v>-300736.28000000003</v>
      </c>
      <c r="W24" s="120">
        <v>0</v>
      </c>
      <c r="X24" s="122">
        <f t="shared" si="4"/>
        <v>-1160542.3799999999</v>
      </c>
      <c r="Y24" s="120">
        <v>0</v>
      </c>
      <c r="Z24" s="122">
        <f t="shared" si="3"/>
        <v>-1160542.3799999999</v>
      </c>
    </row>
    <row r="25" spans="1:26" x14ac:dyDescent="0.2">
      <c r="A25" s="262" t="s">
        <v>403</v>
      </c>
      <c r="B25" s="262"/>
      <c r="C25" s="262"/>
      <c r="D25" s="262"/>
      <c r="E25" s="262"/>
      <c r="F25" s="262"/>
      <c r="G25" s="117">
        <v>19</v>
      </c>
      <c r="H25" s="120">
        <v>0</v>
      </c>
      <c r="I25" s="120">
        <v>0</v>
      </c>
      <c r="J25" s="120">
        <v>0</v>
      </c>
      <c r="K25" s="120">
        <v>0</v>
      </c>
      <c r="L25" s="120">
        <v>-4887868.43</v>
      </c>
      <c r="M25" s="120">
        <v>0</v>
      </c>
      <c r="N25" s="120">
        <v>0</v>
      </c>
      <c r="O25" s="120">
        <v>0</v>
      </c>
      <c r="P25" s="120">
        <v>0</v>
      </c>
      <c r="Q25" s="120">
        <v>0</v>
      </c>
      <c r="R25" s="120">
        <v>0</v>
      </c>
      <c r="S25" s="120">
        <v>0</v>
      </c>
      <c r="T25" s="120">
        <v>0</v>
      </c>
      <c r="U25" s="120">
        <v>0</v>
      </c>
      <c r="V25" s="120">
        <v>0</v>
      </c>
      <c r="W25" s="120">
        <v>0</v>
      </c>
      <c r="X25" s="122">
        <f t="shared" si="4"/>
        <v>4887868.43</v>
      </c>
      <c r="Y25" s="120">
        <v>0</v>
      </c>
      <c r="Z25" s="122">
        <f t="shared" si="3"/>
        <v>4887868.43</v>
      </c>
    </row>
    <row r="26" spans="1:26" ht="12.75" customHeight="1" x14ac:dyDescent="0.2">
      <c r="A26" s="262" t="s">
        <v>411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-22578211.199999999</v>
      </c>
      <c r="W26" s="120">
        <v>0</v>
      </c>
      <c r="X26" s="122">
        <f t="shared" si="4"/>
        <v>-22578211.199999999</v>
      </c>
      <c r="Y26" s="120">
        <v>0</v>
      </c>
      <c r="Z26" s="122">
        <f t="shared" si="3"/>
        <v>-22578211.199999999</v>
      </c>
    </row>
    <row r="27" spans="1:26" ht="12.75" customHeight="1" x14ac:dyDescent="0.2">
      <c r="A27" s="262" t="s">
        <v>404</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-1252665.1100000001</v>
      </c>
      <c r="Z27" s="122">
        <f t="shared" si="3"/>
        <v>-1252665.1100000001</v>
      </c>
    </row>
    <row r="28" spans="1:26" ht="12.75" customHeight="1" x14ac:dyDescent="0.2">
      <c r="A28" s="262" t="s">
        <v>405</v>
      </c>
      <c r="B28" s="262"/>
      <c r="C28" s="262"/>
      <c r="D28" s="262"/>
      <c r="E28" s="262"/>
      <c r="F28" s="262"/>
      <c r="G28" s="117">
        <v>22</v>
      </c>
      <c r="H28" s="120">
        <v>0</v>
      </c>
      <c r="I28" s="120">
        <v>0</v>
      </c>
      <c r="J28" s="120">
        <v>0</v>
      </c>
      <c r="K28" s="120">
        <v>0</v>
      </c>
      <c r="L28" s="120">
        <v>0</v>
      </c>
      <c r="M28" s="120">
        <v>1452485.46</v>
      </c>
      <c r="N28" s="120">
        <v>777828.25</v>
      </c>
      <c r="O28" s="120">
        <v>0</v>
      </c>
      <c r="P28" s="120">
        <v>0</v>
      </c>
      <c r="Q28" s="120">
        <v>0</v>
      </c>
      <c r="R28" s="120">
        <v>0</v>
      </c>
      <c r="S28" s="120">
        <v>0</v>
      </c>
      <c r="T28" s="120">
        <v>0</v>
      </c>
      <c r="U28" s="120">
        <v>0</v>
      </c>
      <c r="V28" s="120">
        <v>-2230313.71</v>
      </c>
      <c r="W28" s="120">
        <v>0</v>
      </c>
      <c r="X28" s="122">
        <f t="shared" si="4"/>
        <v>0</v>
      </c>
      <c r="Y28" s="120">
        <v>0</v>
      </c>
      <c r="Z28" s="122">
        <f t="shared" si="3"/>
        <v>0</v>
      </c>
    </row>
    <row r="29" spans="1:26" ht="12.75" customHeight="1" x14ac:dyDescent="0.2">
      <c r="A29" s="262" t="s">
        <v>406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407</v>
      </c>
      <c r="B30" s="263"/>
      <c r="C30" s="263"/>
      <c r="D30" s="263"/>
      <c r="E30" s="263"/>
      <c r="F30" s="263"/>
      <c r="G30" s="118">
        <v>24</v>
      </c>
      <c r="H30" s="122">
        <f>SUM(H10:H29)</f>
        <v>213600090</v>
      </c>
      <c r="I30" s="122">
        <f t="shared" ref="I30:Z30" si="5">SUM(I10:I29)</f>
        <v>14847900.9</v>
      </c>
      <c r="J30" s="122">
        <f t="shared" si="5"/>
        <v>16766614.99</v>
      </c>
      <c r="K30" s="122">
        <f t="shared" si="5"/>
        <v>19590484</v>
      </c>
      <c r="L30" s="122">
        <f t="shared" si="5"/>
        <v>4540583.3499999996</v>
      </c>
      <c r="M30" s="122">
        <f t="shared" si="5"/>
        <v>13089430.880000001</v>
      </c>
      <c r="N30" s="122">
        <f t="shared" si="5"/>
        <v>150481121.59</v>
      </c>
      <c r="O30" s="122">
        <f t="shared" si="5"/>
        <v>0</v>
      </c>
      <c r="P30" s="122">
        <f t="shared" si="5"/>
        <v>0</v>
      </c>
      <c r="Q30" s="122">
        <f t="shared" si="5"/>
        <v>0</v>
      </c>
      <c r="R30" s="122">
        <f t="shared" si="5"/>
        <v>0</v>
      </c>
      <c r="S30" s="122">
        <f t="shared" si="5"/>
        <v>0</v>
      </c>
      <c r="T30" s="122">
        <f t="shared" si="5"/>
        <v>0</v>
      </c>
      <c r="U30" s="122">
        <f t="shared" si="5"/>
        <v>0</v>
      </c>
      <c r="V30" s="122">
        <f t="shared" si="5"/>
        <v>168855696.66</v>
      </c>
      <c r="W30" s="122">
        <f t="shared" si="5"/>
        <v>135384474.06999999</v>
      </c>
      <c r="X30" s="122">
        <f>SUM(X10:X29)</f>
        <v>728075229.74000001</v>
      </c>
      <c r="Y30" s="122">
        <f t="shared" si="5"/>
        <v>11243215.57</v>
      </c>
      <c r="Z30" s="122">
        <f t="shared" si="5"/>
        <v>739318445.30999994</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243661.34</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243661.34</v>
      </c>
      <c r="Y32" s="122">
        <f t="shared" si="6"/>
        <v>398.02</v>
      </c>
      <c r="Z32" s="122">
        <f t="shared" si="6"/>
        <v>244059.36</v>
      </c>
    </row>
    <row r="33" spans="1:26" ht="31.5" customHeight="1" x14ac:dyDescent="0.2">
      <c r="A33" s="261" t="s">
        <v>408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243661.34</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135384474.06999999</v>
      </c>
      <c r="X33" s="122">
        <f>X11+X32</f>
        <v>135628135.41</v>
      </c>
      <c r="Y33" s="122">
        <f t="shared" si="9"/>
        <v>1631587.78</v>
      </c>
      <c r="Z33" s="122">
        <f t="shared" si="9"/>
        <v>137259723.19</v>
      </c>
    </row>
    <row r="34" spans="1:26" ht="30.75" customHeight="1" x14ac:dyDescent="0.2">
      <c r="A34" s="261" t="s">
        <v>409</v>
      </c>
      <c r="B34" s="261"/>
      <c r="C34" s="261"/>
      <c r="D34" s="261"/>
      <c r="E34" s="261"/>
      <c r="F34" s="261"/>
      <c r="G34" s="118">
        <v>27</v>
      </c>
      <c r="H34" s="122">
        <f>SUM(H21:H29)</f>
        <v>0</v>
      </c>
      <c r="I34" s="122">
        <f t="shared" ref="I34:Z34" si="12">SUM(I21:I29)</f>
        <v>-2522292.71</v>
      </c>
      <c r="J34" s="122">
        <f t="shared" si="12"/>
        <v>0</v>
      </c>
      <c r="K34" s="122">
        <f t="shared" si="12"/>
        <v>0</v>
      </c>
      <c r="L34" s="122">
        <f t="shared" si="12"/>
        <v>-4028062.33</v>
      </c>
      <c r="M34" s="122">
        <f t="shared" si="12"/>
        <v>1452485.46</v>
      </c>
      <c r="N34" s="122">
        <f t="shared" si="12"/>
        <v>777828.25</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-24752911.940000001</v>
      </c>
      <c r="W34" s="122">
        <f t="shared" si="12"/>
        <v>0</v>
      </c>
      <c r="X34" s="122">
        <f>SUM(X21:X29)</f>
        <v>-21016828.609999999</v>
      </c>
      <c r="Y34" s="122">
        <f t="shared" si="12"/>
        <v>-1252665.1100000001</v>
      </c>
      <c r="Z34" s="122">
        <f t="shared" si="12"/>
        <v>-22269493.719999999</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213600090</v>
      </c>
      <c r="I36" s="120">
        <v>14847900.9</v>
      </c>
      <c r="J36" s="120">
        <v>16766614.99</v>
      </c>
      <c r="K36" s="120">
        <v>19590484</v>
      </c>
      <c r="L36" s="120">
        <v>4540583.3499999996</v>
      </c>
      <c r="M36" s="120">
        <v>13089430.880000001</v>
      </c>
      <c r="N36" s="120">
        <v>150481121.59</v>
      </c>
      <c r="O36" s="120">
        <v>0</v>
      </c>
      <c r="P36" s="120">
        <v>0</v>
      </c>
      <c r="Q36" s="120">
        <v>0</v>
      </c>
      <c r="R36" s="120">
        <v>0</v>
      </c>
      <c r="S36" s="120">
        <v>0</v>
      </c>
      <c r="T36" s="120">
        <v>0</v>
      </c>
      <c r="U36" s="120">
        <v>0</v>
      </c>
      <c r="V36" s="120">
        <v>304240170.73000002</v>
      </c>
      <c r="W36" s="120">
        <v>0</v>
      </c>
      <c r="X36" s="121">
        <f>H36+I36+J36+K36-L36+M36+N36+O36+P36+Q36+R36+V36+W36+S36+T36+U36</f>
        <v>728075229.74000001</v>
      </c>
      <c r="Y36" s="120">
        <v>11243215.57</v>
      </c>
      <c r="Z36" s="121">
        <f t="shared" ref="Z36:Z38" si="15">X36+Y36</f>
        <v>739318445.30999994</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410</v>
      </c>
      <c r="B39" s="263"/>
      <c r="C39" s="263"/>
      <c r="D39" s="263"/>
      <c r="E39" s="263"/>
      <c r="F39" s="263"/>
      <c r="G39" s="118">
        <v>31</v>
      </c>
      <c r="H39" s="122">
        <f>H36+H37+H38</f>
        <v>213600090</v>
      </c>
      <c r="I39" s="122">
        <f t="shared" ref="I39:Z39" si="17">I36+I37+I38</f>
        <v>14847900.9</v>
      </c>
      <c r="J39" s="122">
        <f t="shared" si="17"/>
        <v>16766614.99</v>
      </c>
      <c r="K39" s="122">
        <f t="shared" si="17"/>
        <v>19590484</v>
      </c>
      <c r="L39" s="122">
        <f t="shared" si="17"/>
        <v>4540583.3499999996</v>
      </c>
      <c r="M39" s="122">
        <f t="shared" si="17"/>
        <v>13089430.880000001</v>
      </c>
      <c r="N39" s="122">
        <f t="shared" si="17"/>
        <v>150481121.59</v>
      </c>
      <c r="O39" s="122">
        <f t="shared" si="17"/>
        <v>0</v>
      </c>
      <c r="P39" s="122">
        <f t="shared" si="17"/>
        <v>0</v>
      </c>
      <c r="Q39" s="122">
        <f t="shared" si="17"/>
        <v>0</v>
      </c>
      <c r="R39" s="122">
        <f t="shared" si="17"/>
        <v>0</v>
      </c>
      <c r="S39" s="122">
        <f t="shared" si="17"/>
        <v>0</v>
      </c>
      <c r="T39" s="122">
        <f t="shared" si="17"/>
        <v>0</v>
      </c>
      <c r="U39" s="122">
        <f t="shared" si="17"/>
        <v>0</v>
      </c>
      <c r="V39" s="122">
        <f t="shared" si="17"/>
        <v>304240170.73000002</v>
      </c>
      <c r="W39" s="122">
        <f t="shared" si="17"/>
        <v>0</v>
      </c>
      <c r="X39" s="122">
        <f>X36+X37+X38</f>
        <v>728075229.74000001</v>
      </c>
      <c r="Y39" s="122">
        <f t="shared" si="17"/>
        <v>11243215.57</v>
      </c>
      <c r="Z39" s="122">
        <f t="shared" si="17"/>
        <v>739318445.30999994</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57505945.109999999</v>
      </c>
      <c r="X40" s="121">
        <f>H40+I40+J40+K40-L40+M40+N40+O40+P40+Q40+R40+V40+W40+S40+T40+U40</f>
        <v>57505945.109999999</v>
      </c>
      <c r="Y40" s="120">
        <v>860233.4</v>
      </c>
      <c r="Z40" s="121">
        <f t="shared" ref="Z40:Z58" si="18">X40+Y40</f>
        <v>58366178.509999998</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f>20563.24+91850.51-204428.83+258811.81</f>
        <v>166796.73000000001</v>
      </c>
      <c r="O41" s="119">
        <v>0</v>
      </c>
      <c r="P41" s="119">
        <v>0</v>
      </c>
      <c r="Q41" s="119">
        <v>0</v>
      </c>
      <c r="R41" s="119">
        <v>0</v>
      </c>
      <c r="S41" s="119">
        <v>0</v>
      </c>
      <c r="T41" s="120">
        <v>0</v>
      </c>
      <c r="U41" s="120">
        <v>0</v>
      </c>
      <c r="V41" s="119">
        <v>0</v>
      </c>
      <c r="W41" s="119">
        <v>0</v>
      </c>
      <c r="X41" s="121">
        <f t="shared" ref="X41:X58" si="19">H41+I41+J41+K41-L41+M41+N41+O41+P41+Q41+R41+V41+W41+S41+T41+U41</f>
        <v>166796.73000000001</v>
      </c>
      <c r="Y41" s="120">
        <v>-151</v>
      </c>
      <c r="Z41" s="121">
        <f t="shared" si="18"/>
        <v>166645.73000000001</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399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-315624.17</v>
      </c>
      <c r="O47" s="120">
        <v>0</v>
      </c>
      <c r="P47" s="120">
        <v>0</v>
      </c>
      <c r="Q47" s="120">
        <v>0</v>
      </c>
      <c r="R47" s="120">
        <v>0</v>
      </c>
      <c r="S47" s="120">
        <v>0</v>
      </c>
      <c r="T47" s="120">
        <v>0</v>
      </c>
      <c r="U47" s="120">
        <v>0</v>
      </c>
      <c r="V47" s="120">
        <v>0</v>
      </c>
      <c r="W47" s="120">
        <v>0</v>
      </c>
      <c r="X47" s="121">
        <f t="shared" si="19"/>
        <v>-315624.17</v>
      </c>
      <c r="Y47" s="120">
        <v>0</v>
      </c>
      <c r="Z47" s="121">
        <f t="shared" si="18"/>
        <v>-315624.17</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54225</v>
      </c>
      <c r="O48" s="120">
        <v>0</v>
      </c>
      <c r="P48" s="120">
        <v>0</v>
      </c>
      <c r="Q48" s="120">
        <v>0</v>
      </c>
      <c r="R48" s="120">
        <v>0</v>
      </c>
      <c r="S48" s="120">
        <v>0</v>
      </c>
      <c r="T48" s="120">
        <v>0</v>
      </c>
      <c r="U48" s="120">
        <v>0</v>
      </c>
      <c r="V48" s="120">
        <v>0</v>
      </c>
      <c r="W48" s="120">
        <v>0</v>
      </c>
      <c r="X48" s="121">
        <f t="shared" si="19"/>
        <v>54225</v>
      </c>
      <c r="Y48" s="120">
        <v>0</v>
      </c>
      <c r="Z48" s="121">
        <f t="shared" si="18"/>
        <v>54225</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47051.86</v>
      </c>
      <c r="O49" s="120">
        <v>0</v>
      </c>
      <c r="P49" s="120">
        <v>0</v>
      </c>
      <c r="Q49" s="120">
        <v>0</v>
      </c>
      <c r="R49" s="120">
        <v>0</v>
      </c>
      <c r="S49" s="120">
        <v>0</v>
      </c>
      <c r="T49" s="120">
        <v>0</v>
      </c>
      <c r="U49" s="120">
        <v>0</v>
      </c>
      <c r="V49" s="120">
        <v>0</v>
      </c>
      <c r="W49" s="120">
        <v>0</v>
      </c>
      <c r="X49" s="121">
        <f t="shared" si="19"/>
        <v>47051.86</v>
      </c>
      <c r="Y49" s="120">
        <v>0</v>
      </c>
      <c r="Z49" s="121">
        <f t="shared" si="18"/>
        <v>47051.86</v>
      </c>
    </row>
    <row r="50" spans="1:26" ht="24" customHeight="1" x14ac:dyDescent="0.2">
      <c r="A50" s="262" t="s">
        <v>400</v>
      </c>
      <c r="B50" s="262"/>
      <c r="C50" s="262"/>
      <c r="D50" s="262"/>
      <c r="E50" s="262"/>
      <c r="F50" s="262"/>
      <c r="G50" s="117">
        <v>42</v>
      </c>
      <c r="H50" s="120">
        <v>0</v>
      </c>
      <c r="I50" s="120">
        <v>-304068.18</v>
      </c>
      <c r="J50" s="120">
        <v>0</v>
      </c>
      <c r="K50" s="120">
        <v>0</v>
      </c>
      <c r="L50" s="120">
        <v>0</v>
      </c>
      <c r="M50" s="120">
        <v>0</v>
      </c>
      <c r="N50" s="120">
        <v>0</v>
      </c>
      <c r="O50" s="120">
        <v>0</v>
      </c>
      <c r="P50" s="120">
        <v>0</v>
      </c>
      <c r="Q50" s="120">
        <v>0</v>
      </c>
      <c r="R50" s="120">
        <v>0</v>
      </c>
      <c r="S50" s="120">
        <v>0</v>
      </c>
      <c r="T50" s="120">
        <v>0</v>
      </c>
      <c r="U50" s="120">
        <v>0</v>
      </c>
      <c r="V50" s="120">
        <v>-171459.47</v>
      </c>
      <c r="W50" s="120">
        <v>0</v>
      </c>
      <c r="X50" s="121">
        <f t="shared" si="19"/>
        <v>-475527.65</v>
      </c>
      <c r="Y50" s="120">
        <v>0</v>
      </c>
      <c r="Z50" s="121">
        <f t="shared" si="18"/>
        <v>-475527.65</v>
      </c>
    </row>
    <row r="51" spans="1:26" ht="26.25" customHeight="1" x14ac:dyDescent="0.2">
      <c r="A51" s="262" t="s">
        <v>401</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402</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349491.06</v>
      </c>
      <c r="W53" s="120">
        <v>0</v>
      </c>
      <c r="X53" s="121">
        <f t="shared" si="19"/>
        <v>349491.06</v>
      </c>
      <c r="Y53" s="120">
        <v>0</v>
      </c>
      <c r="Z53" s="121">
        <f t="shared" si="18"/>
        <v>349491.06</v>
      </c>
    </row>
    <row r="54" spans="1:26" ht="12.75" customHeight="1" x14ac:dyDescent="0.2">
      <c r="A54" s="262" t="s">
        <v>403</v>
      </c>
      <c r="B54" s="262"/>
      <c r="C54" s="262"/>
      <c r="D54" s="262"/>
      <c r="E54" s="262"/>
      <c r="F54" s="262"/>
      <c r="G54" s="117">
        <v>46</v>
      </c>
      <c r="H54" s="120">
        <v>0</v>
      </c>
      <c r="I54" s="120">
        <v>0</v>
      </c>
      <c r="J54" s="120">
        <v>0</v>
      </c>
      <c r="K54" s="120">
        <v>0</v>
      </c>
      <c r="L54" s="120">
        <v>-189662.96</v>
      </c>
      <c r="M54" s="120">
        <v>0</v>
      </c>
      <c r="N54" s="120">
        <v>0</v>
      </c>
      <c r="O54" s="120">
        <v>0</v>
      </c>
      <c r="P54" s="120">
        <v>0</v>
      </c>
      <c r="Q54" s="120">
        <v>0</v>
      </c>
      <c r="R54" s="120">
        <v>0</v>
      </c>
      <c r="S54" s="120">
        <v>0</v>
      </c>
      <c r="T54" s="120">
        <v>0</v>
      </c>
      <c r="U54" s="120">
        <v>0</v>
      </c>
      <c r="V54" s="120">
        <v>0</v>
      </c>
      <c r="W54" s="120">
        <v>0</v>
      </c>
      <c r="X54" s="121">
        <f t="shared" si="19"/>
        <v>189662.96</v>
      </c>
      <c r="Y54" s="120">
        <v>0</v>
      </c>
      <c r="Z54" s="121">
        <f t="shared" si="18"/>
        <v>189662.96</v>
      </c>
    </row>
    <row r="55" spans="1:26" ht="12.75" customHeight="1" x14ac:dyDescent="0.2">
      <c r="A55" s="262" t="s">
        <v>411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-22642921.600000001</v>
      </c>
      <c r="W55" s="120">
        <v>0</v>
      </c>
      <c r="X55" s="121">
        <f t="shared" si="19"/>
        <v>-22642921.600000001</v>
      </c>
      <c r="Y55" s="120">
        <v>0</v>
      </c>
      <c r="Z55" s="121">
        <f t="shared" si="18"/>
        <v>-22642921.600000001</v>
      </c>
    </row>
    <row r="56" spans="1:26" ht="12.75" customHeight="1" x14ac:dyDescent="0.2">
      <c r="A56" s="262" t="s">
        <v>404</v>
      </c>
      <c r="B56" s="262"/>
      <c r="C56" s="262"/>
      <c r="D56" s="262"/>
      <c r="E56" s="262"/>
      <c r="F56" s="262"/>
      <c r="G56" s="117">
        <v>48</v>
      </c>
      <c r="H56" s="120">
        <v>0</v>
      </c>
      <c r="I56" s="120">
        <v>0</v>
      </c>
      <c r="J56" s="120">
        <v>0</v>
      </c>
      <c r="K56" s="120">
        <v>0</v>
      </c>
      <c r="L56" s="120">
        <v>0</v>
      </c>
      <c r="M56" s="120">
        <v>0</v>
      </c>
      <c r="N56" s="120">
        <v>-3602970.46</v>
      </c>
      <c r="O56" s="120">
        <v>0</v>
      </c>
      <c r="P56" s="120">
        <v>0</v>
      </c>
      <c r="Q56" s="120">
        <v>0</v>
      </c>
      <c r="R56" s="120">
        <v>0</v>
      </c>
      <c r="S56" s="120">
        <v>0</v>
      </c>
      <c r="T56" s="120">
        <v>0</v>
      </c>
      <c r="U56" s="120">
        <v>0</v>
      </c>
      <c r="V56" s="120">
        <v>3617244.84</v>
      </c>
      <c r="W56" s="120">
        <v>0</v>
      </c>
      <c r="X56" s="121">
        <f t="shared" si="19"/>
        <v>14274.38</v>
      </c>
      <c r="Y56" s="120">
        <v>-1431617.27</v>
      </c>
      <c r="Z56" s="121">
        <f t="shared" si="18"/>
        <v>-1417342.89</v>
      </c>
    </row>
    <row r="57" spans="1:26" ht="12.75" customHeight="1" x14ac:dyDescent="0.2">
      <c r="A57" s="262" t="s">
        <v>412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406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413</v>
      </c>
      <c r="B59" s="263"/>
      <c r="C59" s="263"/>
      <c r="D59" s="263"/>
      <c r="E59" s="263"/>
      <c r="F59" s="263"/>
      <c r="G59" s="118">
        <v>51</v>
      </c>
      <c r="H59" s="122">
        <f>SUM(H39:H58)</f>
        <v>213600090</v>
      </c>
      <c r="I59" s="122">
        <f t="shared" ref="I59:Z59" si="20">SUM(I39:I58)</f>
        <v>14543832.720000001</v>
      </c>
      <c r="J59" s="122">
        <f t="shared" si="20"/>
        <v>16766614.99</v>
      </c>
      <c r="K59" s="122">
        <f t="shared" si="20"/>
        <v>19590484</v>
      </c>
      <c r="L59" s="122">
        <f t="shared" si="20"/>
        <v>4350920.3899999997</v>
      </c>
      <c r="M59" s="122">
        <f t="shared" si="20"/>
        <v>13089430.880000001</v>
      </c>
      <c r="N59" s="122">
        <f t="shared" si="20"/>
        <v>146830600.55000001</v>
      </c>
      <c r="O59" s="122">
        <f t="shared" si="20"/>
        <v>0</v>
      </c>
      <c r="P59" s="122">
        <f t="shared" si="20"/>
        <v>0</v>
      </c>
      <c r="Q59" s="122">
        <f t="shared" si="20"/>
        <v>0</v>
      </c>
      <c r="R59" s="122">
        <f t="shared" si="20"/>
        <v>0</v>
      </c>
      <c r="S59" s="122">
        <f t="shared" si="20"/>
        <v>0</v>
      </c>
      <c r="T59" s="122">
        <f t="shared" si="20"/>
        <v>0</v>
      </c>
      <c r="U59" s="122">
        <f t="shared" si="20"/>
        <v>0</v>
      </c>
      <c r="V59" s="122">
        <f t="shared" si="20"/>
        <v>285392525.56</v>
      </c>
      <c r="W59" s="122">
        <f t="shared" si="20"/>
        <v>57505945.109999999</v>
      </c>
      <c r="X59" s="122">
        <f>SUM(X39:X58)</f>
        <v>762968603.41999996</v>
      </c>
      <c r="Y59" s="122">
        <f t="shared" si="20"/>
        <v>10671680.699999999</v>
      </c>
      <c r="Z59" s="122">
        <f t="shared" si="20"/>
        <v>773640284.12</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414</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-47550.58</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-47550.58</v>
      </c>
      <c r="Y61" s="121">
        <f t="shared" si="21"/>
        <v>-151</v>
      </c>
      <c r="Z61" s="121">
        <f t="shared" si="21"/>
        <v>-47701.58</v>
      </c>
    </row>
    <row r="62" spans="1:26" ht="27.75" customHeight="1" x14ac:dyDescent="0.2">
      <c r="A62" s="261" t="s">
        <v>415</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-47550.58</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57505945.109999999</v>
      </c>
      <c r="X62" s="121">
        <f>X40+X61</f>
        <v>57458394.530000001</v>
      </c>
      <c r="Y62" s="121">
        <f t="shared" si="24"/>
        <v>860082.4</v>
      </c>
      <c r="Z62" s="121">
        <f t="shared" si="24"/>
        <v>58318476.93</v>
      </c>
    </row>
    <row r="63" spans="1:26" ht="29.25" customHeight="1" x14ac:dyDescent="0.2">
      <c r="A63" s="261" t="s">
        <v>416</v>
      </c>
      <c r="B63" s="261"/>
      <c r="C63" s="261"/>
      <c r="D63" s="261"/>
      <c r="E63" s="261"/>
      <c r="F63" s="261"/>
      <c r="G63" s="118">
        <v>54</v>
      </c>
      <c r="H63" s="121">
        <f>SUM(H50:H58)</f>
        <v>0</v>
      </c>
      <c r="I63" s="121">
        <f t="shared" ref="I63:Z63" si="27">SUM(I50:I58)</f>
        <v>-304068.18</v>
      </c>
      <c r="J63" s="121">
        <f t="shared" si="27"/>
        <v>0</v>
      </c>
      <c r="K63" s="121">
        <f t="shared" si="27"/>
        <v>0</v>
      </c>
      <c r="L63" s="121">
        <f t="shared" si="27"/>
        <v>-189662.96</v>
      </c>
      <c r="M63" s="121">
        <f t="shared" si="27"/>
        <v>0</v>
      </c>
      <c r="N63" s="121">
        <f t="shared" si="27"/>
        <v>-3602970.46</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-18847645.170000002</v>
      </c>
      <c r="W63" s="121">
        <f t="shared" si="27"/>
        <v>0</v>
      </c>
      <c r="X63" s="121">
        <f>SUM(X50:X58)</f>
        <v>-22565020.850000001</v>
      </c>
      <c r="Y63" s="121">
        <f t="shared" si="27"/>
        <v>-1431617.27</v>
      </c>
      <c r="Z63" s="121">
        <f t="shared" si="27"/>
        <v>-23996638.120000001</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Normal="100" zoomScaleSheetLayoutView="100" workbookViewId="0">
      <selection activeCell="K5" sqref="K5"/>
    </sheetView>
  </sheetViews>
  <sheetFormatPr defaultRowHeight="12.75" x14ac:dyDescent="0.2"/>
  <cols>
    <col min="1" max="1" width="21" customWidth="1"/>
    <col min="2" max="2" width="13.42578125" customWidth="1"/>
    <col min="3" max="3" width="15.140625" customWidth="1"/>
    <col min="4" max="4" width="5.7109375" customWidth="1"/>
    <col min="5" max="5" width="6.7109375" customWidth="1"/>
    <col min="6" max="6" width="23.5703125" customWidth="1"/>
    <col min="7" max="8" width="0.28515625" customWidth="1"/>
    <col min="9" max="9" width="18" customWidth="1"/>
  </cols>
  <sheetData>
    <row r="1" spans="1:9" ht="95.25" customHeight="1" x14ac:dyDescent="0.2">
      <c r="A1" s="277" t="s">
        <v>482</v>
      </c>
      <c r="B1" s="278"/>
      <c r="C1" s="278"/>
      <c r="D1" s="278"/>
      <c r="E1" s="278"/>
      <c r="F1" s="278"/>
      <c r="G1" s="278"/>
      <c r="H1" s="278"/>
      <c r="I1" s="278"/>
    </row>
    <row r="2" spans="1:9" ht="96" customHeight="1" x14ac:dyDescent="0.2">
      <c r="A2" s="278"/>
      <c r="B2" s="278"/>
      <c r="C2" s="278"/>
      <c r="D2" s="278"/>
      <c r="E2" s="278"/>
      <c r="F2" s="278"/>
      <c r="G2" s="278"/>
      <c r="H2" s="278"/>
      <c r="I2" s="278"/>
    </row>
    <row r="3" spans="1:9" ht="34.5" customHeight="1" x14ac:dyDescent="0.2">
      <c r="A3" s="278"/>
      <c r="B3" s="278"/>
      <c r="C3" s="278"/>
      <c r="D3" s="278"/>
      <c r="E3" s="278"/>
      <c r="F3" s="278"/>
      <c r="G3" s="278"/>
      <c r="H3" s="278"/>
      <c r="I3" s="278"/>
    </row>
    <row r="4" spans="1:9" ht="69" customHeight="1" x14ac:dyDescent="0.2">
      <c r="A4" s="278"/>
      <c r="B4" s="278"/>
      <c r="C4" s="278"/>
      <c r="D4" s="278"/>
      <c r="E4" s="278"/>
      <c r="F4" s="278"/>
      <c r="G4" s="278"/>
      <c r="H4" s="278"/>
      <c r="I4" s="278"/>
    </row>
    <row r="5" spans="1:9" ht="33" customHeight="1" x14ac:dyDescent="0.2">
      <c r="A5" s="278"/>
      <c r="B5" s="278"/>
      <c r="C5" s="278"/>
      <c r="D5" s="278"/>
      <c r="E5" s="278"/>
      <c r="F5" s="278"/>
      <c r="G5" s="278"/>
      <c r="H5" s="278"/>
      <c r="I5" s="278"/>
    </row>
    <row r="6" spans="1:9" ht="15.75" customHeight="1" x14ac:dyDescent="0.2">
      <c r="A6" s="278"/>
      <c r="B6" s="278"/>
      <c r="C6" s="278"/>
      <c r="D6" s="278"/>
      <c r="E6" s="278"/>
      <c r="F6" s="278"/>
      <c r="G6" s="278"/>
      <c r="H6" s="278"/>
      <c r="I6" s="278"/>
    </row>
    <row r="7" spans="1:9" ht="46.5" customHeight="1" x14ac:dyDescent="0.2">
      <c r="A7" s="278"/>
      <c r="B7" s="278"/>
      <c r="C7" s="278"/>
      <c r="D7" s="278"/>
      <c r="E7" s="278"/>
      <c r="F7" s="278"/>
      <c r="G7" s="278"/>
      <c r="H7" s="278"/>
      <c r="I7" s="278"/>
    </row>
    <row r="8" spans="1:9" ht="48.75" customHeight="1" x14ac:dyDescent="0.2">
      <c r="A8" s="278"/>
      <c r="B8" s="278"/>
      <c r="C8" s="278"/>
      <c r="D8" s="278"/>
      <c r="E8" s="278"/>
      <c r="F8" s="278"/>
      <c r="G8" s="278"/>
      <c r="H8" s="278"/>
      <c r="I8" s="278"/>
    </row>
    <row r="9" spans="1:9" x14ac:dyDescent="0.2">
      <c r="A9" s="278"/>
      <c r="B9" s="278"/>
      <c r="C9" s="278"/>
      <c r="D9" s="278"/>
      <c r="E9" s="278"/>
      <c r="F9" s="278"/>
      <c r="G9" s="278"/>
      <c r="H9" s="278"/>
      <c r="I9" s="278"/>
    </row>
    <row r="10" spans="1:9" ht="57" customHeight="1" x14ac:dyDescent="0.2">
      <c r="A10" s="278"/>
      <c r="B10" s="278"/>
      <c r="C10" s="278"/>
      <c r="D10" s="278"/>
      <c r="E10" s="278"/>
      <c r="F10" s="278"/>
      <c r="G10" s="278"/>
      <c r="H10" s="278"/>
      <c r="I10" s="278"/>
    </row>
    <row r="11" spans="1:9" ht="30.75" customHeight="1" x14ac:dyDescent="0.2">
      <c r="A11" s="278"/>
      <c r="B11" s="278"/>
      <c r="C11" s="278"/>
      <c r="D11" s="278"/>
      <c r="E11" s="278"/>
      <c r="F11" s="278"/>
      <c r="G11" s="278"/>
      <c r="H11" s="278"/>
      <c r="I11" s="278"/>
    </row>
    <row r="12" spans="1:9" ht="57" customHeight="1"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ht="58.5" customHeight="1" x14ac:dyDescent="0.2">
      <c r="A14" s="278"/>
      <c r="B14" s="278"/>
      <c r="C14" s="278"/>
      <c r="D14" s="278"/>
      <c r="E14" s="278"/>
      <c r="F14" s="278"/>
      <c r="G14" s="278"/>
      <c r="H14" s="278"/>
      <c r="I14" s="278"/>
    </row>
    <row r="15" spans="1:9" ht="72" customHeight="1" x14ac:dyDescent="0.2">
      <c r="A15" s="278"/>
      <c r="B15" s="278"/>
      <c r="C15" s="278"/>
      <c r="D15" s="278"/>
      <c r="E15" s="278"/>
      <c r="F15" s="278"/>
      <c r="G15" s="278"/>
      <c r="H15" s="278"/>
      <c r="I15" s="278"/>
    </row>
    <row r="16" spans="1:9" ht="39.75" customHeight="1" x14ac:dyDescent="0.2">
      <c r="A16" s="278"/>
      <c r="B16" s="278"/>
      <c r="C16" s="278"/>
      <c r="D16" s="278"/>
      <c r="E16" s="278"/>
      <c r="F16" s="278"/>
      <c r="G16" s="278"/>
      <c r="H16" s="278"/>
      <c r="I16" s="278"/>
    </row>
    <row r="17" spans="1:9" ht="41.25" customHeight="1" x14ac:dyDescent="0.2">
      <c r="A17" s="278"/>
      <c r="B17" s="278"/>
      <c r="C17" s="278"/>
      <c r="D17" s="278"/>
      <c r="E17" s="278"/>
      <c r="F17" s="278"/>
      <c r="G17" s="278"/>
      <c r="H17" s="278"/>
      <c r="I17" s="278"/>
    </row>
    <row r="18" spans="1:9" ht="45.75" customHeight="1" x14ac:dyDescent="0.2">
      <c r="A18" s="278"/>
      <c r="B18" s="278"/>
      <c r="C18" s="278"/>
      <c r="D18" s="278"/>
      <c r="E18" s="278"/>
      <c r="F18" s="278"/>
      <c r="G18" s="278"/>
      <c r="H18" s="278"/>
      <c r="I18" s="278"/>
    </row>
    <row r="19" spans="1:9" ht="96.75" customHeight="1" x14ac:dyDescent="0.2">
      <c r="A19" s="278"/>
      <c r="B19" s="278"/>
      <c r="C19" s="278"/>
      <c r="D19" s="278"/>
      <c r="E19" s="278"/>
      <c r="F19" s="278"/>
      <c r="G19" s="278"/>
      <c r="H19" s="278"/>
      <c r="I19" s="278"/>
    </row>
    <row r="20" spans="1:9" ht="57.75" customHeight="1" x14ac:dyDescent="0.2">
      <c r="A20" s="278"/>
      <c r="B20" s="278"/>
      <c r="C20" s="278"/>
      <c r="D20" s="278"/>
      <c r="E20" s="278"/>
      <c r="F20" s="278"/>
      <c r="G20" s="278"/>
      <c r="H20" s="278"/>
      <c r="I20" s="278"/>
    </row>
    <row r="21" spans="1:9" ht="56.25" customHeight="1" x14ac:dyDescent="0.2">
      <c r="A21" s="278"/>
      <c r="B21" s="278"/>
      <c r="C21" s="278"/>
      <c r="D21" s="278"/>
      <c r="E21" s="278"/>
      <c r="F21" s="278"/>
      <c r="G21" s="278"/>
      <c r="H21" s="278"/>
      <c r="I21" s="278"/>
    </row>
    <row r="22" spans="1:9" ht="61.5" customHeight="1" x14ac:dyDescent="0.2">
      <c r="A22" s="278"/>
      <c r="B22" s="278"/>
      <c r="C22" s="278"/>
      <c r="D22" s="278"/>
      <c r="E22" s="278"/>
      <c r="F22" s="278"/>
      <c r="G22" s="278"/>
      <c r="H22" s="278"/>
      <c r="I22" s="278"/>
    </row>
    <row r="23" spans="1:9" ht="53.25" customHeight="1" x14ac:dyDescent="0.2">
      <c r="A23" s="278"/>
      <c r="B23" s="278"/>
      <c r="C23" s="278"/>
      <c r="D23" s="278"/>
      <c r="E23" s="278"/>
      <c r="F23" s="278"/>
      <c r="G23" s="278"/>
      <c r="H23" s="278"/>
      <c r="I23" s="278"/>
    </row>
    <row r="24" spans="1:9" ht="54" customHeight="1" x14ac:dyDescent="0.2">
      <c r="A24" s="278"/>
      <c r="B24" s="278"/>
      <c r="C24" s="278"/>
      <c r="D24" s="278"/>
      <c r="E24" s="278"/>
      <c r="F24" s="278"/>
      <c r="G24" s="278"/>
      <c r="H24" s="278"/>
      <c r="I24" s="278"/>
    </row>
    <row r="25" spans="1:9" ht="141.75" customHeight="1" x14ac:dyDescent="0.2">
      <c r="A25" s="278"/>
      <c r="B25" s="278"/>
      <c r="C25" s="278"/>
      <c r="D25" s="278"/>
      <c r="E25" s="278"/>
      <c r="F25" s="278"/>
      <c r="G25" s="278"/>
      <c r="H25" s="278"/>
      <c r="I25" s="278"/>
    </row>
    <row r="26" spans="1:9" ht="116.25" customHeight="1" x14ac:dyDescent="0.2">
      <c r="A26" s="278"/>
      <c r="B26" s="278"/>
      <c r="C26" s="278"/>
      <c r="D26" s="278"/>
      <c r="E26" s="278"/>
      <c r="F26" s="278"/>
      <c r="G26" s="278"/>
      <c r="H26" s="278"/>
      <c r="I26" s="278"/>
    </row>
    <row r="27" spans="1:9" ht="104.25" customHeight="1" x14ac:dyDescent="0.2">
      <c r="A27" s="278"/>
      <c r="B27" s="278"/>
      <c r="C27" s="278"/>
      <c r="D27" s="278"/>
      <c r="E27" s="278"/>
      <c r="F27" s="278"/>
      <c r="G27" s="278"/>
      <c r="H27" s="278"/>
      <c r="I27" s="278"/>
    </row>
    <row r="28" spans="1:9" ht="125.25" customHeight="1" x14ac:dyDescent="0.2">
      <c r="A28" s="278"/>
      <c r="B28" s="278"/>
      <c r="C28" s="278"/>
      <c r="D28" s="278"/>
      <c r="E28" s="278"/>
      <c r="F28" s="278"/>
      <c r="G28" s="278"/>
      <c r="H28" s="278"/>
      <c r="I28" s="278"/>
    </row>
    <row r="29" spans="1:9" ht="92.25" customHeight="1" x14ac:dyDescent="0.2">
      <c r="A29" s="278"/>
      <c r="B29" s="278"/>
      <c r="C29" s="278"/>
      <c r="D29" s="278"/>
      <c r="E29" s="278"/>
      <c r="F29" s="278"/>
      <c r="G29" s="278"/>
      <c r="H29" s="278"/>
      <c r="I29" s="278"/>
    </row>
    <row r="30" spans="1:9" ht="75.75" customHeight="1" x14ac:dyDescent="0.2">
      <c r="A30" s="278"/>
      <c r="B30" s="278"/>
      <c r="C30" s="278"/>
      <c r="D30" s="278"/>
      <c r="E30" s="278"/>
      <c r="F30" s="278"/>
      <c r="G30" s="278"/>
      <c r="H30" s="278"/>
      <c r="I30" s="278"/>
    </row>
    <row r="31" spans="1:9" ht="57" customHeight="1" x14ac:dyDescent="0.2">
      <c r="A31" s="278"/>
      <c r="B31" s="278"/>
      <c r="C31" s="278"/>
      <c r="D31" s="278"/>
      <c r="E31" s="278"/>
      <c r="F31" s="278"/>
      <c r="G31" s="278"/>
      <c r="H31" s="278"/>
      <c r="I31" s="278"/>
    </row>
    <row r="32" spans="1:9" ht="62.25" customHeight="1" x14ac:dyDescent="0.2">
      <c r="A32" s="278"/>
      <c r="B32" s="278"/>
      <c r="C32" s="278"/>
      <c r="D32" s="278"/>
      <c r="E32" s="278"/>
      <c r="F32" s="278"/>
      <c r="G32" s="278"/>
      <c r="H32" s="278"/>
      <c r="I32" s="278"/>
    </row>
    <row r="33" spans="1:9" ht="58.5" customHeight="1" x14ac:dyDescent="0.2">
      <c r="A33" s="278"/>
      <c r="B33" s="278"/>
      <c r="C33" s="278"/>
      <c r="D33" s="278"/>
      <c r="E33" s="278"/>
      <c r="F33" s="278"/>
      <c r="G33" s="278"/>
      <c r="H33" s="278"/>
      <c r="I33" s="278"/>
    </row>
    <row r="34" spans="1:9" ht="135" customHeight="1" x14ac:dyDescent="0.2">
      <c r="A34" s="278"/>
      <c r="B34" s="278"/>
      <c r="C34" s="278"/>
      <c r="D34" s="278"/>
      <c r="E34" s="278"/>
      <c r="F34" s="278"/>
      <c r="G34" s="278"/>
      <c r="H34" s="278"/>
      <c r="I34" s="278"/>
    </row>
    <row r="35" spans="1:9" ht="170.25" customHeight="1" x14ac:dyDescent="0.2">
      <c r="A35" s="278"/>
      <c r="B35" s="278"/>
      <c r="C35" s="278"/>
      <c r="D35" s="278"/>
      <c r="E35" s="278"/>
      <c r="F35" s="278"/>
      <c r="G35" s="278"/>
      <c r="H35" s="278"/>
      <c r="I35" s="278"/>
    </row>
    <row r="36" spans="1:9" ht="142.5" customHeight="1" x14ac:dyDescent="0.2">
      <c r="A36" s="278"/>
      <c r="B36" s="278"/>
      <c r="C36" s="278"/>
      <c r="D36" s="278"/>
      <c r="E36" s="278"/>
      <c r="F36" s="278"/>
      <c r="G36" s="278"/>
      <c r="H36" s="278"/>
      <c r="I36" s="278"/>
    </row>
    <row r="37" spans="1:9" ht="92.25" customHeight="1" x14ac:dyDescent="0.2">
      <c r="A37" s="278"/>
      <c r="B37" s="278"/>
      <c r="C37" s="278"/>
      <c r="D37" s="278"/>
      <c r="E37" s="278"/>
      <c r="F37" s="278"/>
      <c r="G37" s="278"/>
      <c r="H37" s="278"/>
      <c r="I37" s="278"/>
    </row>
    <row r="38" spans="1:9" ht="52.5" customHeight="1" x14ac:dyDescent="0.2">
      <c r="A38" s="278"/>
      <c r="B38" s="278"/>
      <c r="C38" s="278"/>
      <c r="D38" s="278"/>
      <c r="E38" s="278"/>
      <c r="F38" s="278"/>
      <c r="G38" s="278"/>
      <c r="H38" s="278"/>
      <c r="I38" s="278"/>
    </row>
    <row r="39" spans="1:9" ht="24" customHeight="1" x14ac:dyDescent="0.2">
      <c r="A39" s="278"/>
      <c r="B39" s="278"/>
      <c r="C39" s="278"/>
      <c r="D39" s="278"/>
      <c r="E39" s="278"/>
      <c r="F39" s="278"/>
      <c r="G39" s="278"/>
      <c r="H39" s="278"/>
      <c r="I39" s="278"/>
    </row>
    <row r="40" spans="1:9" ht="17.25" customHeight="1" x14ac:dyDescent="0.2">
      <c r="A40" s="278"/>
      <c r="B40" s="278"/>
      <c r="C40" s="278"/>
      <c r="D40" s="278"/>
      <c r="E40" s="278"/>
      <c r="F40" s="278"/>
      <c r="G40" s="278"/>
      <c r="H40" s="278"/>
      <c r="I40" s="278"/>
    </row>
  </sheetData>
  <mergeCells count="1">
    <mergeCell ref="A1:I40"/>
  </mergeCells>
  <pageMargins left="0.70866141732283472" right="0.70866141732283472" top="0.74803149606299213" bottom="0.74803149606299213" header="0.31496062992125984" footer="0.31496062992125984"/>
  <pageSetup paperSize="9" scale="83"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2026-07-16T12:14:37Z</cp:lastPrinted>
  <dcterms:created xsi:type="dcterms:W3CDTF">2008-10-17T11:51:54Z</dcterms:created>
  <dcterms:modified xsi:type="dcterms:W3CDTF">2026-07-16T12:22:56Z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