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10.113.0.20\racunovodstvo\Konsolidacija\2024\09.2024\TFI\nekonsolidirani\za burzu\"/>
    </mc:Choice>
  </mc:AlternateContent>
  <xr:revisionPtr revIDLastSave="0" documentId="13_ncr:1_{16EBDD71-E444-4BCB-9E23-BB786A804F72}" xr6:coauthVersionLast="47" xr6:coauthVersionMax="47" xr10:uidLastSave="{00000000-0000-0000-0000-000000000000}"/>
  <bookViews>
    <workbookView xWindow="-289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18" l="1"/>
  <c r="W7" i="22"/>
  <c r="W9" i="22"/>
  <c r="W8" i="22"/>
  <c r="J98" i="26"/>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<sst xmlns="http://schemas.openxmlformats.org/spreadsheetml/2006/main" count="536" uniqueCount="466">
  <si>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</si>
  <si>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</si>
  <si>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</si>
  <si>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</si>
  <si>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</si>
  <si>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</si>
  <si>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</si>
  <si>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</si>
  <si>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</si>
  <si>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</si>
  <si>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</si>
  <si>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</si>
  <si>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</si>
  <si>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</si>
  <si>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</si>
  <si>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</si>
  <si>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</si>
  <si>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</si>
  <si>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</si>
  <si>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</si>
  <si>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</si>
  <si>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</si>
  <si>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</si>
  <si>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</si>
  <si>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</si>
  <si>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</si>
  <si>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</si>
  <si>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</si>
  <si>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</si>
  <si>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</si>
  <si>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</si>
  <si>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</si>
  <si>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</si>
  <si>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</si>
  <si>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</si>
  <si>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</si>
  <si>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</si>
  <si>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</si>
  <si>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</si>
  <si>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</si>
  <si>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</si>
  <si>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</si>
  <si>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</si>
  <si>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</si>
  <si>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</si>
  <si>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</si>
  <si>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</si>
  <si>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</si>
  <si>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</si>
  <si>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</si>
  <si>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</si>
  <si>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</si>
  <si>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</si>
  <si>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</si>
  <si>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</si>
  <si>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</si>
  <si>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</si>
  <si>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</si>
  <si>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</si>
  <si>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</si>
  <si>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</si>
  <si>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</si>
  <si>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</si>
  <si>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</si>
  <si>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</si>
  <si>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</si>
  <si>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</si>
  <si>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</si>
  <si>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</si>
  <si>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</si>
  <si>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</si>
  <si>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</si>
  <si>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</si>
  <si>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</si>
  <si>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</si>
  <si>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</si>
  <si>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</si>
  <si>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</si>
  <si>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</si>
  <si>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</si>
  <si>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</si>
  <si>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</si>
  <si>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</si>
  <si>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</si>
  <si>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</si>
  <si>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</si>
  <si>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</si>
  <si>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</si>
  <si>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</si>
  <si>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</si>
  <si>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</si>
  <si>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</si>
  <si>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</si>
  <si>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</si>
  <si>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</si>
  <si>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</si>
  <si>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</si>
  <si>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</si>
  <si>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</si>
  <si>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</si>
  <si>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</si>
  <si>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</si>
  <si>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</si>
  <si>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</si>
  <si>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</si>
  <si>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</si>
  <si>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</si>
  <si>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</si>
  <si>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</si>
  <si>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</si>
  <si>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</si>
  <si>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</si>
  <si>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</si>
  <si>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</si>
  <si>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</si>
  <si>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</si>
  <si>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</si>
  <si>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</si>
  <si>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</si>
  <si>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</si>
  <si>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</si>
  <si>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</si>
  <si>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</si>
  <si>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</si>
  <si>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</si>
  <si>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</si>
  <si>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</si>
  <si>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</si>
  <si>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</si>
  <si>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</si>
  <si>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</si>
  <si>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</si>
  <si>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</si>
  <si>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</si>
  <si>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</si>
  <si>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</si>
  <si>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</si>
  <si>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</si>
  <si>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</si>
  <si>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</si>
  <si>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</si>
  <si>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</si>
  <si>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</si>
  <si>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</si>
  <si>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</si>
  <si>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</si>
  <si>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</si>
  <si>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</si>
  <si>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</si>
  <si>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</si>
  <si>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</si>
  <si>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</si>
  <si>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</si>
  <si>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</si>
  <si>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</si>
  <si>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</si>
  <si>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</si>
  <si>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</si>
  <si>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</si>
  <si>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</si>
  <si>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</si>
  <si>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</si>
  <si>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</si>
  <si>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</si>
  <si>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</si>
  <si>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</si>
  <si>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</si>
  <si>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</si>
  <si>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</si>
  <si>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</si>
  <si>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</si>
  <si>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</si>
  <si>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</si>
  <si>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</si>
  <si>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</si>
  <si>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</si>
  <si>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</si>
  <si>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</si>
  <si>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</si>
  <si>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</si>
  <si>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</si>
  <si>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</si>
  <si>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</si>
  <si>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</si>
  <si>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</si>
  <si>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</si>
  <si>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</si>
  <si>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</si>
  <si>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</si>
  <si>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</si>
  <si>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</si>
  <si>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</si>
  <si>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</si>
  <si>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</si>
  <si>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</si>
  <si>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</si>
  <si>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</si>
  <si>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</si>
  <si>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</si>
  <si>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</si>
  <si>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</si>
  <si>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</si>
  <si>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</si>
  <si>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</si>
  <si>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</si>
  <si>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</si>
  <si>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</si>
  <si>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</si>
  <si>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</si>
  <si>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</si>
  <si>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</si>
  <si>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</si>
  <si>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</si>
  <si>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</si>
  <si>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</si>
  <si>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</si>
  <si>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</si>
  <si>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</si>
  <si>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</si>
  <si>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</si>
  <si>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</si>
  <si>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</si>
  <si>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</si>
  <si>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</si>
  <si>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</si>
  <si>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</si>
  <si>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</si>
  <si>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</si>
  <si>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</si>
  <si>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</si>
  <si>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</si>
  <si>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</si>
  <si>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</si>
  <si>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</si>
  <si>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</si>
  <si>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</si>
  <si>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</si>
  <si>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</si>
  <si>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</si>
  <si>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</si>
  <si>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</si>
  <si>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</si>
  <si>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</si>
  <si>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</si>
  <si>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</si>
  <si>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</si>
  <si>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</si>
  <si>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</si>
  <si>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</si>
  <si>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</si>
  <si>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</si>
  <si>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</si>
  <si>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</si>
  <si>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</si>
  <si>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</si>
  <si>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</si>
  <si>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</si>
  <si>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</si>
  <si>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</si>
  <si>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</si>
  <si>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</si>
  <si>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</si>
  <si>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</si>
  <si>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</si>
  <si>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</si>
  <si>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</si>
  <si>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</si>
  <si>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</si>
  <si>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</si>
  <si>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</si>
  <si>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</si>
  <si>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</si>
  <si>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</si>
  <si>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</si>
  <si>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</si>
  <si>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</si>
  <si>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</si>
  <si>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</si>
  <si>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</si>
  <si>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</si>
  <si>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</si>
  <si>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</si>
  <si>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</si>
  <si>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</si>
  <si>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</si>
  <si>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</si>
  <si>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</si>
  <si>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</si>
  <si>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</si>
  <si>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</si>
  <si>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</si>
  <si>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</si>
  <si>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</si>
  <si>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</si>
  <si>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</si>
  <si>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</si>
  <si>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</si>
  <si>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</si>
  <si>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</si>
  <si>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</si>
  <si>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</si>
  <si>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</si>
  <si>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</si>
  <si>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</si>
  <si>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</si>
  <si>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</si>
  <si>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</si>
  <si>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</si>
  <si>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</si>
  <si>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</si>
  <si>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</si>
  <si>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</si>
  <si>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</si>
  <si>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</si>
  <si>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</si>
  <si>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</si>
  <si>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</si>
  <si>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</si>
  <si>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</si>
  <si>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</si>
  <si>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</si>
  <si>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</si>
  <si>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</si>
  <si>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</si>
  <si>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</si>
  <si>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</si>
  <si>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</si>
  <si>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</si>
  <si>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</si>
  <si>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</si>
  <si>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</si>
  <si>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</si>
  <si>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</si>
  <si>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</si>
  <si>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</si>
  <si>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</si>
  <si>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</si>
  <si>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</si>
  <si>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</si>
  <si>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</si>
  <si>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</si>
  <si>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</si>
  <si>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</si>
  <si>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</si>
  <si>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</si>
  <si>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</si>
  <si>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</si>
  <si>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</si>
  <si>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</si>
  <si>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</si>
  <si>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</si>
  <si>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</si>
  <si>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</si>
  <si>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</si>
  <si>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</si>
  <si>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</si>
  <si>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</si>
  <si>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</si>
  <si>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</si>
  <si>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</si>
  <si>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</si>
  <si>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</si>
  <si>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</si>
  <si>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</si>
  <si>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</si>
  <si>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</si>
  <si>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</si>
  <si>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</si>
  <si>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</si>
  <si>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</si>
  <si>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</si>
  <si>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</si>
  <si>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</si>
  <si>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</si>
  <si>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</si>
  <si>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</si>
  <si>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</si>
  <si>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</si>
  <si>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</si>
  <si>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</si>
  <si>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</si>
  <si>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</si>
  <si>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</si>
  <si>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</si>
  <si>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</si>
  <si>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</si>
  <si>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</si>
  <si>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</si>
  <si>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</si>
  <si>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</si>
  <si>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</si>
  <si>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</si>
  <si>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</si>
  <si>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</si>
  <si>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</si>
  <si>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</si>
  <si>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</si>
  <si>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</si>
  <si>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</si>
  <si>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</si>
  <si>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</si>
  <si>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</si>
  <si>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</si>
  <si>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</si>
  <si>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</si>
  <si>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</si>
  <si>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</si>
  <si>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</si>
  <si>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</si>
  <si>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</si>
  <si>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</si>
  <si>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</si>
  <si>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</si>
  <si>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</si>
  <si>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</si>
  <si>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</si>
  <si>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</si>
  <si>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</si>
  <si>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</si>
  <si>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</si>
  <si>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</si>
  <si>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</si>
  <si>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</si>
  <si>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</si>
  <si>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</si>
  <si>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</si>
  <si>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</si>
  <si>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</si>
  <si>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</si>
  <si>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</si>
  <si>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</si>
  <si>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</si>
  <si>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</si>
  <si>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</si>
  <si>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</si>
  <si>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</si>
  <si>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</si>
  <si>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</si>
  <si>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</si>
  <si>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</si>
  <si>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</si>
  <si>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</si>
  <si>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</si>
  <si>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</si>
  <si>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</si>
  <si>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</si>
  <si>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</si>
  <si>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05012228</t>
  </si>
  <si>
    <t>HR</t>
  </si>
  <si>
    <t>081210030</t>
  </si>
  <si>
    <t>97643</t>
  </si>
  <si>
    <t>74780080JD6L45P7YG07</t>
  </si>
  <si>
    <t>Zagreb</t>
  </si>
  <si>
    <t>investitori@mplusgroup.eu</t>
  </si>
  <si>
    <t>www.mplusgroup.eu</t>
  </si>
  <si>
    <t>n/a</t>
  </si>
  <si>
    <t>Miroslav Šamu</t>
  </si>
  <si>
    <t xml:space="preserve">00385 (1) 6447 899 </t>
  </si>
  <si>
    <t>miroslav.samu@mplusgroup.hr</t>
  </si>
  <si>
    <t>Ulica grada Vukovara 23</t>
  </si>
  <si>
    <t>BOSQAR d.d.</t>
  </si>
  <si>
    <t>Obveznik: BOSQAR d.d.</t>
  </si>
  <si>
    <r>
      <t xml:space="preserve">BILJEŠKE UZ FINANCIJSKE IZVJEŠTAJE - TFI
(koji se sastavljaju za tromjesečna razdoblja)
Naziv izdavatelja: BOSQAR d.d., Zagreb
OIB: 62230095889
Izvještajno razdoblje: 01.01.2024. - 30.06.2024.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n/a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Nije bilo promjena u primijenjenim računovodstvenim politikama u odnosu na prethodno razdoblje.
d) objašnjenje poslovnih rezultata u slučaju da izdavatelj obavlja djelatnost sezonske prirode (točke 37. i 38. MRS 34- Financijsko izvještavanje za razdoblja tijekom godine) 
n/a
e) ostale objave koje propisuje MRS 34- Financijsko izvještavanje za razdoblja tijekom godine te
n/a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BOSQAR d.d.
Sjedište (adresa) izdavatelja: Ulica grada Vukovara 23, 10000 Zagreb
Pravni oblik izdavatelja: dioničko društvo
Država osnivanja: Republika Hrvatska
Matični broj subjekta: 81210030
Osobni identifikacijski broj: 62230095889
2. usvojene računovodstvene politike (samo naznaku je li došlo do promjene u odnosu na prethodno razdoblje)
Nije bilo promjena u primijenjenim računovodstvenim politikama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Nema financijskih obveza, jamstava ili nepredviđenih izdataka koji nisu uključeni u bilancu.
4. iznos i prirodu pojedinih stavki prihoda ili rashoda izuzetne veličine ili pojave
n/a
5. iznose koje poduzetnik duguje i koji dospijevaju nakon više od pet godina, kao i ukupna dugovanja poduzetnika pokrivena vrijednim osiguranjem koje je dao poduzetnik, uz naznaku vrste i oblika osiguranja
Od ukupnih dugovanja, 400.000 eura dospijeva nakon više od 5 godina. Ukupna dugovanja bankama i financijskim institucijama pokrivena su zadužnicama te, manjim dijelom, kolateralom.
6. prosječan broj zaposlenih tijekom tekućeg razdoblja
6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n/a
8. ako su u bilanci priznata rezerviranja za odgođeni porez, stanja odgođenog poreza na kraju poslovne godine i kretanja tih stanja tijekom poslovne godine
n/a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n/a
10. broj i nominalnu vrijednost, ili ako ne postoji nominalna vrijednost, knjigovodstvenu vrijednost dionica ili udjela upisanih tijekom poslovne godine u okviru odobrenog kapitala
Uplaćeni i upisani kapital BOSQAR d.d. čini ukupnu vrijednost od </t>
    </r>
    <r>
      <rPr>
        <sz val="10"/>
        <rFont val="Arial"/>
        <family val="2"/>
      </rPr>
      <t>13.033.800 e</t>
    </r>
    <r>
      <rPr>
        <sz val="10"/>
        <rFont val="Arial"/>
        <family val="2"/>
        <charset val="238"/>
      </rPr>
      <t xml:space="preserve">ura na dan </t>
    </r>
    <r>
      <rPr>
        <sz val="10"/>
        <rFont val="Arial"/>
        <family val="2"/>
      </rPr>
      <t>30. lipnja 2024 i podijeljen je na 982.032</t>
    </r>
    <r>
      <rPr>
        <sz val="10"/>
        <rFont val="Arial"/>
        <family val="2"/>
        <charset val="238"/>
      </rPr>
      <t xml:space="preserve"> redovnih dionica oznake MRUL-R-A.
11. postojanje bilo kakvih potvrda o sudjelovanju, konvertibilnih zadužnica, jamstava, opcija ili sličnih vrijednosnica ili prava, s naznakom njihovog broja i prava koja daju
n/a
12. naziv, sjedište te pravni oblik svakog poduzetnika u kojemu poduzetnik ima neograničenu odgovornost
Ovisna društva BOSQAR d.d. nabrojana su na početnoj stranici konsolidiranog TFI-POD obrasca.
13. naziv i sjedište poduzetnika koji sastavlja tromjesečni konsolidirani financijski izvještaj najveće grupe poduzetnika u kojoj poduzetnik sudjeluje kao kontrolirani član grupe
n/a
14. naziv i sjedište poduzetnika koji sastavlja tromjesečni konsolidirani financijski izvještaj najmanje grupe poduzetnika u kojoj poduzetnik sudjeluje kao kontrolirani član i koji je također uključen u grupu poduzetnika iz točke 13. 
n/a
15. mjesto na kojem je moguće dobiti primjerke tromjesečnih konsolidiranih financijskih izvještaja iz točaka 13. i 14., pod uvjetom da su dostupni
n/a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n/a
17. prirodu i financijski učinak značajnih događaja koji su nastupili nakon datuma bilance i nisu odraženi u računu dobiti i gubitka ili bilanci
n/a</t>
    </r>
  </si>
  <si>
    <t>stanje na dan 30.09.2024</t>
  </si>
  <si>
    <t>u razdoblju 01.01.2024 do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</si>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</sst>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6" fillId="0" borderId="0"/>
  </cellStyleXfs>
  <cellXfs count="296">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6" fillId="11" borderId="34" xfId="4" applyFont="1" applyFill="1" applyBorder="1" applyAlignment="1" applyProtection="1">
      <alignment horizontal="right" vertical="center" wrapText="1"/>
      <protection locked="0"/>
    </xf>
    <xf numFmtId="0" fontId="6" fillId="11" borderId="35" xfId="4" applyFont="1" applyFill="1" applyBorder="1" applyAlignment="1" applyProtection="1">
      <alignment horizontal="right" vertical="center" wrapText="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protection locked="0"/>
    </xf>
    <xf numFmtId="0" fontId="30" fillId="11" borderId="0" xfId="4" applyFont="1" applyFill="1" applyAlignment="1" applyProtection="1">
      <alignment wrapText="1"/>
      <protection locked="0"/>
    </xf>
    <xf numFmtId="0" fontId="30" fillId="11" borderId="0" xfId="4" applyFont="1" applyFill="1" applyProtection="1">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4" xfId="4" applyFont="1" applyFill="1" applyBorder="1" applyAlignment="1" applyProtection="1">
      <alignment horizontal="right" vertical="center"/>
      <protection locked="0"/>
    </xf>
    <xf numFmtId="0" fontId="6" fillId="11" borderId="35"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wrapText="1"/>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0" xfId="4" applyFont="1" applyFill="1" applyAlignment="1" applyProtection="1">
      <alignment horizontal="righ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protection locked="0"/>
    </xf>
    <xf numFmtId="0" fontId="31" fillId="11" borderId="0" xfId="4" applyFont="1" applyFill="1" applyAlignment="1" applyProtection="1">
      <alignment vertical="center"/>
      <protection locked="0"/>
    </xf>
    <xf numFmtId="0" fontId="6"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6" fillId="11" borderId="0" xfId="4" applyFont="1" applyFill="1" applyAlignment="1" applyProtection="1">
      <alignment vertical="top"/>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45D2B186-9E70-42A7-B365-B451C8C6D687}"/>
    <cellStyle name="Normal 4" xfId="7" xr:uid="{F70FB0A2-0BD7-43F6-B853-B5C4F5BF3F58}"/>
    <cellStyle name="Style 1" xfId="1" xr:uid="{00000000-0005-0000-0000-000005000000}"/>
  </cellStyles>
  <dxfs count="0"/>
  <tableStyles count="1" defaultTableStyle="TableStyleMedium2" defaultPivotStyle="PivotStyleLight16">
    <tableStyle name="Invisible" pivot="0" table="0" count="0" xr9:uid="{2D34B116-7A88-4080-AEAE-512071ED84E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E9" sqref="E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45292</v>
      </c>
      <c r="F4" s="133"/>
      <c r="G4" s="86" t="s">
        <v>0</v>
      </c>
      <c r="H4" s="132">
        <v>45565</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328</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330</v>
      </c>
      <c r="B10" s="145"/>
      <c r="C10" s="145"/>
      <c r="D10" s="145"/>
      <c r="E10" s="145"/>
      <c r="F10" s="145"/>
      <c r="G10" s="145"/>
      <c r="H10" s="145"/>
      <c r="I10" s="145"/>
      <c r="J10" s="95"/>
    </row>
    <row r="11" spans="1:20" ht="24.6" customHeight="1" x14ac:dyDescent="0.25">
      <c r="A11" s="146" t="s">
        <v>309</v>
      </c>
      <c r="B11" s="147"/>
      <c r="C11" s="139" t="s">
        <v>447</v>
      </c>
      <c r="D11" s="140"/>
      <c r="E11" s="96"/>
      <c r="F11" s="148" t="s">
        <v>331</v>
      </c>
      <c r="G11" s="138"/>
      <c r="H11" s="149" t="s">
        <v>448</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449</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v>62230095889</v>
      </c>
      <c r="D15" s="140"/>
      <c r="E15" s="157"/>
      <c r="F15" s="158"/>
      <c r="G15" s="101" t="s">
        <v>332</v>
      </c>
      <c r="H15" s="149" t="s">
        <v>451</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333</v>
      </c>
      <c r="C17" s="139" t="s">
        <v>450</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460</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452</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459</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453</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454</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6</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335</v>
      </c>
      <c r="D31" s="163" t="s">
        <v>334</v>
      </c>
      <c r="E31" s="164"/>
      <c r="F31" s="164"/>
      <c r="G31" s="164"/>
      <c r="H31" s="77"/>
      <c r="I31" s="109" t="s">
        <v>335</v>
      </c>
      <c r="J31" s="110" t="s">
        <v>336</v>
      </c>
    </row>
    <row r="32" spans="1:10" x14ac:dyDescent="0.25">
      <c r="A32" s="146"/>
      <c r="B32" s="153"/>
      <c r="C32" s="111"/>
      <c r="D32" s="86"/>
      <c r="E32" s="158"/>
      <c r="F32" s="158"/>
      <c r="G32" s="158"/>
      <c r="H32" s="158"/>
      <c r="I32" s="107"/>
      <c r="J32" s="108"/>
    </row>
    <row r="33" spans="1:10" x14ac:dyDescent="0.25">
      <c r="A33" s="146" t="s">
        <v>326</v>
      </c>
      <c r="B33" s="153"/>
      <c r="C33" s="44" t="s">
        <v>338</v>
      </c>
      <c r="D33" s="163" t="s">
        <v>337</v>
      </c>
      <c r="E33" s="164"/>
      <c r="F33" s="164"/>
      <c r="G33" s="164"/>
      <c r="H33" s="104"/>
      <c r="I33" s="109" t="s">
        <v>338</v>
      </c>
      <c r="J33" s="110" t="s">
        <v>339</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340</v>
      </c>
    </row>
    <row r="49" spans="1:10" x14ac:dyDescent="0.25">
      <c r="A49" s="114"/>
      <c r="B49" s="105"/>
      <c r="C49" s="105"/>
      <c r="D49" s="77"/>
      <c r="E49" s="143"/>
      <c r="F49" s="143"/>
      <c r="G49" s="169"/>
      <c r="H49" s="169"/>
      <c r="I49" s="77"/>
      <c r="J49" s="115" t="s">
        <v>341</v>
      </c>
    </row>
    <row r="50" spans="1:10" ht="14.45" customHeight="1" x14ac:dyDescent="0.25">
      <c r="A50" s="137" t="s">
        <v>319</v>
      </c>
      <c r="B50" s="148"/>
      <c r="C50" s="149" t="s">
        <v>341</v>
      </c>
      <c r="D50" s="150"/>
      <c r="E50" s="174" t="s">
        <v>342</v>
      </c>
      <c r="F50" s="175"/>
      <c r="G50" s="154" t="s">
        <v>455</v>
      </c>
      <c r="H50" s="155"/>
      <c r="I50" s="155"/>
      <c r="J50" s="156"/>
    </row>
    <row r="51" spans="1:10" x14ac:dyDescent="0.25">
      <c r="A51" s="114"/>
      <c r="B51" s="105"/>
      <c r="C51" s="169"/>
      <c r="D51" s="169"/>
      <c r="E51" s="143"/>
      <c r="F51" s="143"/>
      <c r="G51" s="176" t="s">
        <v>343</v>
      </c>
      <c r="H51" s="176"/>
      <c r="I51" s="176"/>
      <c r="J51" s="91"/>
    </row>
    <row r="52" spans="1:10" ht="13.9" customHeight="1" x14ac:dyDescent="0.25">
      <c r="A52" s="137" t="s">
        <v>320</v>
      </c>
      <c r="B52" s="148"/>
      <c r="C52" s="154" t="s">
        <v>456</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457</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458</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344</v>
      </c>
      <c r="B58" s="148"/>
      <c r="C58" s="177" t="s">
        <v>455</v>
      </c>
      <c r="D58" s="178"/>
      <c r="E58" s="178"/>
      <c r="F58" s="178"/>
      <c r="G58" s="178"/>
      <c r="H58" s="178"/>
      <c r="I58" s="178"/>
      <c r="J58" s="179"/>
    </row>
    <row r="59" spans="1:10" ht="14.45" customHeight="1" x14ac:dyDescent="0.25">
      <c r="A59" s="98"/>
      <c r="B59" s="77"/>
      <c r="C59" s="180" t="s">
        <v>345</v>
      </c>
      <c r="D59" s="180"/>
      <c r="E59" s="180"/>
      <c r="F59" s="180"/>
      <c r="G59" s="77"/>
      <c r="H59" s="77"/>
      <c r="I59" s="77"/>
      <c r="J59" s="100"/>
    </row>
    <row r="60" spans="1:10" x14ac:dyDescent="0.25">
      <c r="A60" s="137" t="s">
        <v>346</v>
      </c>
      <c r="B60" s="148"/>
      <c r="C60" s="177" t="s">
        <v>455</v>
      </c>
      <c r="D60" s="178"/>
      <c r="E60" s="178"/>
      <c r="F60" s="178"/>
      <c r="G60" s="178"/>
      <c r="H60" s="178"/>
      <c r="I60" s="178"/>
      <c r="J60" s="179"/>
    </row>
    <row r="61" spans="1:10" ht="14.45" customHeight="1" x14ac:dyDescent="0.25">
      <c r="A61" s="116"/>
      <c r="B61" s="117"/>
      <c r="C61" s="181" t="s">
        <v>347</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15" zoomScale="130" zoomScaleNormal="100" zoomScaleSheetLayoutView="130" workbookViewId="0">
      <selection activeCell="I131" sqref="I13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463</v>
      </c>
      <c r="B2" s="188"/>
      <c r="C2" s="188"/>
      <c r="D2" s="188"/>
      <c r="E2" s="188"/>
      <c r="F2" s="188"/>
      <c r="G2" s="188"/>
      <c r="H2" s="188"/>
      <c r="I2" s="188"/>
    </row>
    <row r="3" spans="1:9" x14ac:dyDescent="0.2">
      <c r="A3" s="189" t="s">
        <v>446</v>
      </c>
      <c r="B3" s="189"/>
      <c r="C3" s="189"/>
      <c r="D3" s="189"/>
      <c r="E3" s="189"/>
      <c r="F3" s="189"/>
      <c r="G3" s="189"/>
      <c r="H3" s="189"/>
      <c r="I3" s="189"/>
    </row>
    <row r="4" spans="1:9" x14ac:dyDescent="0.2">
      <c r="A4" s="190" t="s">
        <v>461</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85671158</v>
      </c>
      <c r="I9" s="120">
        <f>I10+I17+I27+I38+I43</f>
        <v>103978988</v>
      </c>
    </row>
    <row r="10" spans="1:9" ht="12.75" customHeight="1" x14ac:dyDescent="0.2">
      <c r="A10" s="183" t="s">
        <v>5</v>
      </c>
      <c r="B10" s="183"/>
      <c r="C10" s="183"/>
      <c r="D10" s="183"/>
      <c r="E10" s="183"/>
      <c r="F10" s="183"/>
      <c r="G10" s="12">
        <v>3</v>
      </c>
      <c r="H10" s="120">
        <f>H11+H12+H13+H14+H15+H16</f>
        <v>89075</v>
      </c>
      <c r="I10" s="120">
        <f>I11+I12+I13+I14+I15+I16</f>
        <v>74394</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89075</v>
      </c>
      <c r="I12" s="18">
        <v>56941</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17453</v>
      </c>
    </row>
    <row r="17" spans="1:9" ht="12.75" customHeight="1" x14ac:dyDescent="0.2">
      <c r="A17" s="183" t="s">
        <v>12</v>
      </c>
      <c r="B17" s="183"/>
      <c r="C17" s="183"/>
      <c r="D17" s="183"/>
      <c r="E17" s="183"/>
      <c r="F17" s="183"/>
      <c r="G17" s="12">
        <v>10</v>
      </c>
      <c r="H17" s="120">
        <f>H18+H19+H20+H21+H22+H23+H24+H25+H26</f>
        <v>2512856</v>
      </c>
      <c r="I17" s="120">
        <f>I18+I19+I20+I21+I22+I23+I24+I25+I26</f>
        <v>2441205</v>
      </c>
    </row>
    <row r="18" spans="1:9" ht="12.75" customHeight="1" x14ac:dyDescent="0.2">
      <c r="A18" s="182" t="s">
        <v>13</v>
      </c>
      <c r="B18" s="182"/>
      <c r="C18" s="182"/>
      <c r="D18" s="182"/>
      <c r="E18" s="182"/>
      <c r="F18" s="182"/>
      <c r="G18" s="11">
        <v>11</v>
      </c>
      <c r="H18" s="18">
        <v>0</v>
      </c>
      <c r="I18" s="18">
        <v>0</v>
      </c>
    </row>
    <row r="19" spans="1:9" ht="12.75" customHeight="1" x14ac:dyDescent="0.2">
      <c r="A19" s="182" t="s">
        <v>14</v>
      </c>
      <c r="B19" s="182"/>
      <c r="C19" s="182"/>
      <c r="D19" s="182"/>
      <c r="E19" s="182"/>
      <c r="F19" s="182"/>
      <c r="G19" s="11">
        <v>12</v>
      </c>
      <c r="H19" s="18">
        <v>2511827</v>
      </c>
      <c r="I19" s="18">
        <v>2440737</v>
      </c>
    </row>
    <row r="20" spans="1:9" ht="12.75" customHeight="1" x14ac:dyDescent="0.2">
      <c r="A20" s="182" t="s">
        <v>15</v>
      </c>
      <c r="B20" s="182"/>
      <c r="C20" s="182"/>
      <c r="D20" s="182"/>
      <c r="E20" s="182"/>
      <c r="F20" s="182"/>
      <c r="G20" s="11">
        <v>13</v>
      </c>
      <c r="H20" s="18">
        <v>1029</v>
      </c>
      <c r="I20" s="18">
        <v>468</v>
      </c>
    </row>
    <row r="21" spans="1:9" ht="12.75" customHeight="1" x14ac:dyDescent="0.2">
      <c r="A21" s="182" t="s">
        <v>16</v>
      </c>
      <c r="B21" s="182"/>
      <c r="C21" s="182"/>
      <c r="D21" s="182"/>
      <c r="E21" s="182"/>
      <c r="F21" s="182"/>
      <c r="G21" s="11">
        <v>14</v>
      </c>
      <c r="H21" s="18">
        <v>0</v>
      </c>
      <c r="I21" s="18">
        <v>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0</v>
      </c>
      <c r="I24" s="18">
        <v>0</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0</v>
      </c>
      <c r="I26" s="18">
        <v>0</v>
      </c>
    </row>
    <row r="27" spans="1:9" ht="12.75" customHeight="1" x14ac:dyDescent="0.2">
      <c r="A27" s="183" t="s">
        <v>22</v>
      </c>
      <c r="B27" s="183"/>
      <c r="C27" s="183"/>
      <c r="D27" s="183"/>
      <c r="E27" s="183"/>
      <c r="F27" s="183"/>
      <c r="G27" s="12">
        <v>20</v>
      </c>
      <c r="H27" s="120">
        <f>SUM(H28:H37)</f>
        <v>71298432</v>
      </c>
      <c r="I27" s="120">
        <f>SUM(I28:I37)</f>
        <v>97879253</v>
      </c>
    </row>
    <row r="28" spans="1:9" ht="12.75" customHeight="1" x14ac:dyDescent="0.2">
      <c r="A28" s="182" t="s">
        <v>23</v>
      </c>
      <c r="B28" s="182"/>
      <c r="C28" s="182"/>
      <c r="D28" s="182"/>
      <c r="E28" s="182"/>
      <c r="F28" s="182"/>
      <c r="G28" s="11">
        <v>21</v>
      </c>
      <c r="H28" s="18">
        <v>38314420</v>
      </c>
      <c r="I28" s="18">
        <v>72493041</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31511954</v>
      </c>
      <c r="I30" s="18">
        <v>24741672</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1472058</v>
      </c>
      <c r="I35" s="18">
        <v>644540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11770795</v>
      </c>
      <c r="I38" s="120">
        <f>I39+I40+I41+I42</f>
        <v>3584136</v>
      </c>
    </row>
    <row r="39" spans="1:9" ht="12.75" customHeight="1" x14ac:dyDescent="0.2">
      <c r="A39" s="182" t="s">
        <v>34</v>
      </c>
      <c r="B39" s="182"/>
      <c r="C39" s="182"/>
      <c r="D39" s="182"/>
      <c r="E39" s="182"/>
      <c r="F39" s="182"/>
      <c r="G39" s="11">
        <v>32</v>
      </c>
      <c r="H39" s="18">
        <v>11770795</v>
      </c>
      <c r="I39" s="18">
        <v>3584136</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29869484</v>
      </c>
      <c r="I44" s="120">
        <f>I45+I53+I60+I70</f>
        <v>23304292</v>
      </c>
    </row>
    <row r="45" spans="1:9" ht="12.75" customHeight="1" x14ac:dyDescent="0.2">
      <c r="A45" s="183" t="s">
        <v>39</v>
      </c>
      <c r="B45" s="183"/>
      <c r="C45" s="183"/>
      <c r="D45" s="183"/>
      <c r="E45" s="183"/>
      <c r="F45" s="183"/>
      <c r="G45" s="12">
        <v>38</v>
      </c>
      <c r="H45" s="120">
        <f>SUM(H46:H52)</f>
        <v>0</v>
      </c>
      <c r="I45" s="120">
        <f>SUM(I46:I52)</f>
        <v>0</v>
      </c>
    </row>
    <row r="46" spans="1:9" ht="12.75" customHeight="1" x14ac:dyDescent="0.2">
      <c r="A46" s="182" t="s">
        <v>40</v>
      </c>
      <c r="B46" s="182"/>
      <c r="C46" s="182"/>
      <c r="D46" s="182"/>
      <c r="E46" s="182"/>
      <c r="F46" s="182"/>
      <c r="G46" s="11">
        <v>39</v>
      </c>
      <c r="H46" s="18">
        <v>0</v>
      </c>
      <c r="I46" s="18">
        <v>0</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1126742</v>
      </c>
      <c r="I53" s="120">
        <f>SUM(I54:I59)</f>
        <v>5428651</v>
      </c>
    </row>
    <row r="54" spans="1:9" ht="12.75" customHeight="1" x14ac:dyDescent="0.2">
      <c r="A54" s="182" t="s">
        <v>48</v>
      </c>
      <c r="B54" s="182"/>
      <c r="C54" s="182"/>
      <c r="D54" s="182"/>
      <c r="E54" s="182"/>
      <c r="F54" s="182"/>
      <c r="G54" s="11">
        <v>47</v>
      </c>
      <c r="H54" s="18">
        <v>239920</v>
      </c>
      <c r="I54" s="18">
        <v>1436221</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27038</v>
      </c>
      <c r="I56" s="18">
        <v>3073492</v>
      </c>
    </row>
    <row r="57" spans="1:9" ht="12.75" customHeight="1" x14ac:dyDescent="0.2">
      <c r="A57" s="182" t="s">
        <v>51</v>
      </c>
      <c r="B57" s="182"/>
      <c r="C57" s="182"/>
      <c r="D57" s="182"/>
      <c r="E57" s="182"/>
      <c r="F57" s="182"/>
      <c r="G57" s="11">
        <v>50</v>
      </c>
      <c r="H57" s="18">
        <v>555</v>
      </c>
      <c r="I57" s="18">
        <v>1360</v>
      </c>
    </row>
    <row r="58" spans="1:9" ht="12.75" customHeight="1" x14ac:dyDescent="0.2">
      <c r="A58" s="182" t="s">
        <v>52</v>
      </c>
      <c r="B58" s="182"/>
      <c r="C58" s="182"/>
      <c r="D58" s="182"/>
      <c r="E58" s="182"/>
      <c r="F58" s="182"/>
      <c r="G58" s="11">
        <v>51</v>
      </c>
      <c r="H58" s="18">
        <v>859229</v>
      </c>
      <c r="I58" s="18">
        <v>917466</v>
      </c>
    </row>
    <row r="59" spans="1:9" ht="12.75" customHeight="1" x14ac:dyDescent="0.2">
      <c r="A59" s="182" t="s">
        <v>53</v>
      </c>
      <c r="B59" s="182"/>
      <c r="C59" s="182"/>
      <c r="D59" s="182"/>
      <c r="E59" s="182"/>
      <c r="F59" s="182"/>
      <c r="G59" s="11">
        <v>52</v>
      </c>
      <c r="H59" s="18">
        <v>0</v>
      </c>
      <c r="I59" s="18">
        <v>112</v>
      </c>
    </row>
    <row r="60" spans="1:9" ht="12.75" customHeight="1" x14ac:dyDescent="0.2">
      <c r="A60" s="183" t="s">
        <v>54</v>
      </c>
      <c r="B60" s="183"/>
      <c r="C60" s="183"/>
      <c r="D60" s="183"/>
      <c r="E60" s="183"/>
      <c r="F60" s="183"/>
      <c r="G60" s="12">
        <v>53</v>
      </c>
      <c r="H60" s="120">
        <f>SUM(H61:H69)</f>
        <v>500404</v>
      </c>
      <c r="I60" s="120">
        <f>SUM(I61:I69)</f>
        <v>6551245</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5479179</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500404</v>
      </c>
      <c r="I68" s="18">
        <v>1072066</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28242338</v>
      </c>
      <c r="I70" s="18">
        <v>11324396</v>
      </c>
    </row>
    <row r="71" spans="1:9" ht="12.75" customHeight="1" x14ac:dyDescent="0.2">
      <c r="A71" s="198" t="s">
        <v>58</v>
      </c>
      <c r="B71" s="198"/>
      <c r="C71" s="198"/>
      <c r="D71" s="198"/>
      <c r="E71" s="198"/>
      <c r="F71" s="198"/>
      <c r="G71" s="11">
        <v>64</v>
      </c>
      <c r="H71" s="18">
        <v>171367</v>
      </c>
      <c r="I71" s="18">
        <v>345104</v>
      </c>
    </row>
    <row r="72" spans="1:9" ht="12.75" customHeight="1" x14ac:dyDescent="0.2">
      <c r="A72" s="184" t="s">
        <v>304</v>
      </c>
      <c r="B72" s="184"/>
      <c r="C72" s="184"/>
      <c r="D72" s="184"/>
      <c r="E72" s="184"/>
      <c r="F72" s="184"/>
      <c r="G72" s="12">
        <v>65</v>
      </c>
      <c r="H72" s="120">
        <f>H8+H9+H44+H71</f>
        <v>115712009</v>
      </c>
      <c r="I72" s="120">
        <f>I8+I9+I44+I71</f>
        <v>127628384</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352</v>
      </c>
      <c r="B75" s="184"/>
      <c r="C75" s="184"/>
      <c r="D75" s="184"/>
      <c r="E75" s="184"/>
      <c r="F75" s="184"/>
      <c r="G75" s="12">
        <v>67</v>
      </c>
      <c r="H75" s="121">
        <f>H76+H77+H78+H84+H85+H91+H94+H97</f>
        <v>67300845</v>
      </c>
      <c r="I75" s="121">
        <f>I76+I77+I78+I84+I85+I91+I94+I97</f>
        <v>67444153</v>
      </c>
    </row>
    <row r="76" spans="1:9" ht="12.75" customHeight="1" x14ac:dyDescent="0.2">
      <c r="A76" s="182" t="s">
        <v>61</v>
      </c>
      <c r="B76" s="182"/>
      <c r="C76" s="182"/>
      <c r="D76" s="182"/>
      <c r="E76" s="182"/>
      <c r="F76" s="182"/>
      <c r="G76" s="11">
        <v>68</v>
      </c>
      <c r="H76" s="18">
        <v>13033800</v>
      </c>
      <c r="I76" s="18">
        <v>13033800</v>
      </c>
    </row>
    <row r="77" spans="1:9" ht="12.75" customHeight="1" x14ac:dyDescent="0.2">
      <c r="A77" s="182" t="s">
        <v>62</v>
      </c>
      <c r="B77" s="182"/>
      <c r="C77" s="182"/>
      <c r="D77" s="182"/>
      <c r="E77" s="182"/>
      <c r="F77" s="182"/>
      <c r="G77" s="11">
        <v>69</v>
      </c>
      <c r="H77" s="18">
        <v>51447390</v>
      </c>
      <c r="I77" s="18">
        <v>51447390</v>
      </c>
    </row>
    <row r="78" spans="1:9" ht="12.75" customHeight="1" x14ac:dyDescent="0.2">
      <c r="A78" s="183" t="s">
        <v>63</v>
      </c>
      <c r="B78" s="183"/>
      <c r="C78" s="183"/>
      <c r="D78" s="183"/>
      <c r="E78" s="183"/>
      <c r="F78" s="183"/>
      <c r="G78" s="12">
        <v>70</v>
      </c>
      <c r="H78" s="121">
        <f>SUM(H79:H83)</f>
        <v>414227</v>
      </c>
      <c r="I78" s="121">
        <f>SUM(I79:I83)</f>
        <v>484807</v>
      </c>
    </row>
    <row r="79" spans="1:9" ht="12.75" customHeight="1" x14ac:dyDescent="0.2">
      <c r="A79" s="182" t="s">
        <v>64</v>
      </c>
      <c r="B79" s="182"/>
      <c r="C79" s="182"/>
      <c r="D79" s="182"/>
      <c r="E79" s="182"/>
      <c r="F79" s="182"/>
      <c r="G79" s="11">
        <v>71</v>
      </c>
      <c r="H79" s="18">
        <v>414227</v>
      </c>
      <c r="I79" s="18">
        <v>484807</v>
      </c>
    </row>
    <row r="80" spans="1:9" ht="12.75" customHeight="1" x14ac:dyDescent="0.2">
      <c r="A80" s="182" t="s">
        <v>65</v>
      </c>
      <c r="B80" s="182"/>
      <c r="C80" s="182"/>
      <c r="D80" s="182"/>
      <c r="E80" s="182"/>
      <c r="F80" s="182"/>
      <c r="G80" s="11">
        <v>72</v>
      </c>
      <c r="H80" s="18">
        <v>0</v>
      </c>
      <c r="I80" s="18">
        <v>0</v>
      </c>
    </row>
    <row r="81" spans="1:9" ht="12.75" customHeight="1" x14ac:dyDescent="0.2">
      <c r="A81" s="182" t="s">
        <v>66</v>
      </c>
      <c r="B81" s="182"/>
      <c r="C81" s="182"/>
      <c r="D81" s="182"/>
      <c r="E81" s="182"/>
      <c r="F81" s="182"/>
      <c r="G81" s="11">
        <v>73</v>
      </c>
      <c r="H81" s="18">
        <v>0</v>
      </c>
      <c r="I81" s="18">
        <v>0</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99" t="s">
        <v>69</v>
      </c>
      <c r="B84" s="199"/>
      <c r="C84" s="199"/>
      <c r="D84" s="199"/>
      <c r="E84" s="199"/>
      <c r="F84" s="199"/>
      <c r="G84" s="46">
        <v>76</v>
      </c>
      <c r="H84" s="47">
        <v>0</v>
      </c>
      <c r="I84" s="47">
        <v>0</v>
      </c>
    </row>
    <row r="85" spans="1:9" ht="12.75" customHeight="1" x14ac:dyDescent="0.2">
      <c r="A85" s="183" t="s">
        <v>444</v>
      </c>
      <c r="B85" s="183"/>
      <c r="C85" s="183"/>
      <c r="D85" s="183"/>
      <c r="E85" s="183"/>
      <c r="F85" s="183"/>
      <c r="G85" s="12">
        <v>77</v>
      </c>
      <c r="H85" s="120">
        <f>H86+H87+H88+H89+H90</f>
        <v>0</v>
      </c>
      <c r="I85" s="120">
        <f>I86+I87+I88+I89+I90</f>
        <v>0</v>
      </c>
    </row>
    <row r="86" spans="1:9" ht="25.5" customHeight="1" x14ac:dyDescent="0.2">
      <c r="A86" s="182" t="s">
        <v>445</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348</v>
      </c>
      <c r="B89" s="182"/>
      <c r="C89" s="182"/>
      <c r="D89" s="182"/>
      <c r="E89" s="182"/>
      <c r="F89" s="182"/>
      <c r="G89" s="11">
        <v>81</v>
      </c>
      <c r="H89" s="18">
        <v>0</v>
      </c>
      <c r="I89" s="18">
        <v>0</v>
      </c>
    </row>
    <row r="90" spans="1:9" ht="12.75" customHeight="1" x14ac:dyDescent="0.2">
      <c r="A90" s="182" t="s">
        <v>349</v>
      </c>
      <c r="B90" s="182"/>
      <c r="C90" s="182"/>
      <c r="D90" s="182"/>
      <c r="E90" s="182"/>
      <c r="F90" s="182"/>
      <c r="G90" s="11">
        <v>82</v>
      </c>
      <c r="H90" s="18">
        <v>0</v>
      </c>
      <c r="I90" s="18">
        <v>0</v>
      </c>
    </row>
    <row r="91" spans="1:9" ht="12.75" customHeight="1" x14ac:dyDescent="0.2">
      <c r="A91" s="183" t="s">
        <v>350</v>
      </c>
      <c r="B91" s="183"/>
      <c r="C91" s="183"/>
      <c r="D91" s="183"/>
      <c r="E91" s="183"/>
      <c r="F91" s="183"/>
      <c r="G91" s="12">
        <v>83</v>
      </c>
      <c r="H91" s="120">
        <f>H92-H93</f>
        <v>993821</v>
      </c>
      <c r="I91" s="120">
        <f>I92-I93</f>
        <v>76174</v>
      </c>
    </row>
    <row r="92" spans="1:9" ht="12.75" customHeight="1" x14ac:dyDescent="0.2">
      <c r="A92" s="182" t="s">
        <v>72</v>
      </c>
      <c r="B92" s="182"/>
      <c r="C92" s="182"/>
      <c r="D92" s="182"/>
      <c r="E92" s="182"/>
      <c r="F92" s="182"/>
      <c r="G92" s="11">
        <v>84</v>
      </c>
      <c r="H92" s="18">
        <v>993821</v>
      </c>
      <c r="I92" s="18">
        <v>76174</v>
      </c>
    </row>
    <row r="93" spans="1:9" ht="12.75" customHeight="1" x14ac:dyDescent="0.2">
      <c r="A93" s="182" t="s">
        <v>73</v>
      </c>
      <c r="B93" s="182"/>
      <c r="C93" s="182"/>
      <c r="D93" s="182"/>
      <c r="E93" s="182"/>
      <c r="F93" s="182"/>
      <c r="G93" s="11">
        <v>85</v>
      </c>
      <c r="H93" s="18">
        <v>0</v>
      </c>
      <c r="I93" s="18">
        <v>0</v>
      </c>
    </row>
    <row r="94" spans="1:9" ht="12.75" customHeight="1" x14ac:dyDescent="0.2">
      <c r="A94" s="183" t="s">
        <v>351</v>
      </c>
      <c r="B94" s="183"/>
      <c r="C94" s="183"/>
      <c r="D94" s="183"/>
      <c r="E94" s="183"/>
      <c r="F94" s="183"/>
      <c r="G94" s="12">
        <v>86</v>
      </c>
      <c r="H94" s="120">
        <f>H95-H96</f>
        <v>1411607</v>
      </c>
      <c r="I94" s="120">
        <f>I95-I96</f>
        <v>2401982</v>
      </c>
    </row>
    <row r="95" spans="1:9" ht="12.75" customHeight="1" x14ac:dyDescent="0.2">
      <c r="A95" s="182" t="s">
        <v>74</v>
      </c>
      <c r="B95" s="182"/>
      <c r="C95" s="182"/>
      <c r="D95" s="182"/>
      <c r="E95" s="182"/>
      <c r="F95" s="182"/>
      <c r="G95" s="11">
        <v>87</v>
      </c>
      <c r="H95" s="18">
        <v>1411607</v>
      </c>
      <c r="I95" s="18">
        <v>2401982</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353</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354</v>
      </c>
      <c r="B105" s="184"/>
      <c r="C105" s="184"/>
      <c r="D105" s="184"/>
      <c r="E105" s="184"/>
      <c r="F105" s="184"/>
      <c r="G105" s="12">
        <v>97</v>
      </c>
      <c r="H105" s="120">
        <f>SUM(H106:H116)</f>
        <v>41345801</v>
      </c>
      <c r="I105" s="120">
        <f>SUM(I106:I116)</f>
        <v>49236974</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5000000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1309325</v>
      </c>
      <c r="I111" s="18">
        <v>4191660</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40000000</v>
      </c>
      <c r="I114" s="18">
        <v>40000000</v>
      </c>
    </row>
    <row r="115" spans="1:9" ht="12.75" customHeight="1" x14ac:dyDescent="0.2">
      <c r="A115" s="182" t="s">
        <v>92</v>
      </c>
      <c r="B115" s="182"/>
      <c r="C115" s="182"/>
      <c r="D115" s="182"/>
      <c r="E115" s="182"/>
      <c r="F115" s="182"/>
      <c r="G115" s="11">
        <v>107</v>
      </c>
      <c r="H115" s="18">
        <v>36476</v>
      </c>
      <c r="I115" s="18">
        <v>45314</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355</v>
      </c>
      <c r="B117" s="184"/>
      <c r="C117" s="184"/>
      <c r="D117" s="184"/>
      <c r="E117" s="184"/>
      <c r="F117" s="184"/>
      <c r="G117" s="12">
        <v>109</v>
      </c>
      <c r="H117" s="120">
        <f>SUM(H118:H131)</f>
        <v>7064506</v>
      </c>
      <c r="I117" s="120">
        <f>SUM(I118:I131)</f>
        <v>10947257</v>
      </c>
    </row>
    <row r="118" spans="1:9" ht="12.75" customHeight="1" x14ac:dyDescent="0.2">
      <c r="A118" s="182" t="s">
        <v>83</v>
      </c>
      <c r="B118" s="182"/>
      <c r="C118" s="182"/>
      <c r="D118" s="182"/>
      <c r="E118" s="182"/>
      <c r="F118" s="182"/>
      <c r="G118" s="11">
        <v>110</v>
      </c>
      <c r="H118" s="18">
        <v>2487506</v>
      </c>
      <c r="I118" s="18">
        <v>2364391</v>
      </c>
    </row>
    <row r="119" spans="1:9" ht="22.15" customHeight="1" x14ac:dyDescent="0.2">
      <c r="A119" s="182" t="s">
        <v>84</v>
      </c>
      <c r="B119" s="182"/>
      <c r="C119" s="182"/>
      <c r="D119" s="182"/>
      <c r="E119" s="182"/>
      <c r="F119" s="182"/>
      <c r="G119" s="11">
        <v>111</v>
      </c>
      <c r="H119" s="18">
        <v>1</v>
      </c>
      <c r="I119" s="18">
        <v>46747</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3750000</v>
      </c>
      <c r="I123" s="18">
        <v>7707733</v>
      </c>
    </row>
    <row r="124" spans="1:9" ht="12.75" customHeight="1" x14ac:dyDescent="0.2">
      <c r="A124" s="182" t="s">
        <v>89</v>
      </c>
      <c r="B124" s="182"/>
      <c r="C124" s="182"/>
      <c r="D124" s="182"/>
      <c r="E124" s="182"/>
      <c r="F124" s="182"/>
      <c r="G124" s="11">
        <v>116</v>
      </c>
      <c r="H124" s="18">
        <v>0</v>
      </c>
      <c r="I124" s="18">
        <v>0</v>
      </c>
    </row>
    <row r="125" spans="1:9" ht="12.75" customHeight="1" x14ac:dyDescent="0.2">
      <c r="A125" s="182" t="s">
        <v>90</v>
      </c>
      <c r="B125" s="182"/>
      <c r="C125" s="182"/>
      <c r="D125" s="182"/>
      <c r="E125" s="182"/>
      <c r="F125" s="182"/>
      <c r="G125" s="11">
        <v>117</v>
      </c>
      <c r="H125" s="18">
        <v>54709</v>
      </c>
      <c r="I125" s="18">
        <v>107494</v>
      </c>
    </row>
    <row r="126" spans="1:9" x14ac:dyDescent="0.2">
      <c r="A126" s="182" t="s">
        <v>91</v>
      </c>
      <c r="B126" s="182"/>
      <c r="C126" s="182"/>
      <c r="D126" s="182"/>
      <c r="E126" s="182"/>
      <c r="F126" s="182"/>
      <c r="G126" s="11">
        <v>118</v>
      </c>
      <c r="H126" s="18">
        <v>708333</v>
      </c>
      <c r="I126" s="18">
        <v>425000</v>
      </c>
    </row>
    <row r="127" spans="1:9" x14ac:dyDescent="0.2">
      <c r="A127" s="182" t="s">
        <v>94</v>
      </c>
      <c r="B127" s="182"/>
      <c r="C127" s="182"/>
      <c r="D127" s="182"/>
      <c r="E127" s="182"/>
      <c r="F127" s="182"/>
      <c r="G127" s="11">
        <v>119</v>
      </c>
      <c r="H127" s="18">
        <v>21797</v>
      </c>
      <c r="I127" s="18">
        <v>14973</v>
      </c>
    </row>
    <row r="128" spans="1:9" x14ac:dyDescent="0.2">
      <c r="A128" s="182" t="s">
        <v>95</v>
      </c>
      <c r="B128" s="182"/>
      <c r="C128" s="182"/>
      <c r="D128" s="182"/>
      <c r="E128" s="182"/>
      <c r="F128" s="182"/>
      <c r="G128" s="11">
        <v>120</v>
      </c>
      <c r="H128" s="18">
        <v>7459</v>
      </c>
      <c r="I128" s="18">
        <v>273211</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34701</v>
      </c>
      <c r="I131" s="18">
        <v>7708</v>
      </c>
    </row>
    <row r="132" spans="1:9" ht="22.15" customHeight="1" x14ac:dyDescent="0.2">
      <c r="A132" s="198" t="s">
        <v>99</v>
      </c>
      <c r="B132" s="198"/>
      <c r="C132" s="198"/>
      <c r="D132" s="198"/>
      <c r="E132" s="198"/>
      <c r="F132" s="198"/>
      <c r="G132" s="11">
        <v>124</v>
      </c>
      <c r="H132" s="18">
        <v>857</v>
      </c>
      <c r="I132" s="18">
        <v>0</v>
      </c>
    </row>
    <row r="133" spans="1:9" ht="12.75" customHeight="1" x14ac:dyDescent="0.2">
      <c r="A133" s="184" t="s">
        <v>356</v>
      </c>
      <c r="B133" s="184"/>
      <c r="C133" s="184"/>
      <c r="D133" s="184"/>
      <c r="E133" s="184"/>
      <c r="F133" s="184"/>
      <c r="G133" s="12">
        <v>125</v>
      </c>
      <c r="H133" s="120">
        <f>H75+H98+H105+H117+H132</f>
        <v>115712009</v>
      </c>
      <c r="I133" s="120">
        <f>I75+I98+I105+I117+I132</f>
        <v>127628384</v>
      </c>
    </row>
    <row r="134" spans="1:9" x14ac:dyDescent="0.2">
      <c r="A134" s="198" t="s">
        <v>100</v>
      </c>
      <c r="B134" s="198"/>
      <c r="C134" s="198"/>
      <c r="D134" s="198"/>
      <c r="E134" s="198"/>
      <c r="F134" s="19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D24" zoomScale="110" zoomScaleNormal="85" zoomScaleSheetLayoutView="110" workbookViewId="0">
      <selection activeCell="H74" sqref="H74"/>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464</v>
      </c>
      <c r="B2" s="205"/>
      <c r="C2" s="205"/>
      <c r="D2" s="205"/>
      <c r="E2" s="205"/>
      <c r="F2" s="205"/>
      <c r="G2" s="205"/>
      <c r="H2" s="205"/>
      <c r="I2" s="205"/>
    </row>
    <row r="3" spans="1:11" x14ac:dyDescent="0.2">
      <c r="A3" s="206" t="s">
        <v>446</v>
      </c>
      <c r="B3" s="207"/>
      <c r="C3" s="207"/>
      <c r="D3" s="207"/>
      <c r="E3" s="207"/>
      <c r="F3" s="207"/>
      <c r="G3" s="207"/>
      <c r="H3" s="207"/>
      <c r="I3" s="207"/>
      <c r="J3" s="208"/>
      <c r="K3" s="208"/>
    </row>
    <row r="4" spans="1:11" x14ac:dyDescent="0.2">
      <c r="A4" s="209" t="s">
        <v>461</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357</v>
      </c>
      <c r="B8" s="216"/>
      <c r="C8" s="216"/>
      <c r="D8" s="216"/>
      <c r="E8" s="216"/>
      <c r="F8" s="216"/>
      <c r="G8" s="12">
        <v>1</v>
      </c>
      <c r="H8" s="52">
        <f>SUM(H9:H13)</f>
        <v>413214</v>
      </c>
      <c r="I8" s="52">
        <f>SUM(I9:I13)</f>
        <v>143583</v>
      </c>
      <c r="J8" s="52">
        <f>SUM(J9:J13)</f>
        <v>4363445</v>
      </c>
      <c r="K8" s="52">
        <f>SUM(K9:K13)</f>
        <v>3124266</v>
      </c>
    </row>
    <row r="9" spans="1:11" ht="12.75" customHeight="1" x14ac:dyDescent="0.2">
      <c r="A9" s="182" t="s">
        <v>115</v>
      </c>
      <c r="B9" s="182"/>
      <c r="C9" s="182"/>
      <c r="D9" s="182"/>
      <c r="E9" s="182"/>
      <c r="F9" s="182"/>
      <c r="G9" s="11">
        <v>2</v>
      </c>
      <c r="H9" s="53">
        <v>44419</v>
      </c>
      <c r="I9" s="53">
        <v>17334</v>
      </c>
      <c r="J9" s="53">
        <v>0</v>
      </c>
      <c r="K9" s="53">
        <v>0</v>
      </c>
    </row>
    <row r="10" spans="1:11" ht="12.75" customHeight="1" x14ac:dyDescent="0.2">
      <c r="A10" s="182" t="s">
        <v>116</v>
      </c>
      <c r="B10" s="182"/>
      <c r="C10" s="182"/>
      <c r="D10" s="182"/>
      <c r="E10" s="182"/>
      <c r="F10" s="182"/>
      <c r="G10" s="11">
        <v>3</v>
      </c>
      <c r="H10" s="53">
        <v>4000</v>
      </c>
      <c r="I10" s="53">
        <v>0</v>
      </c>
      <c r="J10" s="53">
        <v>13128</v>
      </c>
      <c r="K10" s="53">
        <v>5661</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361553</v>
      </c>
      <c r="I12" s="53">
        <v>125012</v>
      </c>
      <c r="J12" s="53">
        <v>1228871</v>
      </c>
      <c r="K12" s="53">
        <v>54895</v>
      </c>
    </row>
    <row r="13" spans="1:11" ht="12.75" customHeight="1" x14ac:dyDescent="0.2">
      <c r="A13" s="182" t="s">
        <v>119</v>
      </c>
      <c r="B13" s="182"/>
      <c r="C13" s="182"/>
      <c r="D13" s="182"/>
      <c r="E13" s="182"/>
      <c r="F13" s="182"/>
      <c r="G13" s="11">
        <v>6</v>
      </c>
      <c r="H13" s="53">
        <v>3242</v>
      </c>
      <c r="I13" s="53">
        <v>1237</v>
      </c>
      <c r="J13" s="53">
        <v>3121446</v>
      </c>
      <c r="K13" s="53">
        <v>3063710</v>
      </c>
    </row>
    <row r="14" spans="1:11" ht="12.75" customHeight="1" x14ac:dyDescent="0.2">
      <c r="A14" s="216" t="s">
        <v>358</v>
      </c>
      <c r="B14" s="216"/>
      <c r="C14" s="216"/>
      <c r="D14" s="216"/>
      <c r="E14" s="216"/>
      <c r="F14" s="216"/>
      <c r="G14" s="12">
        <v>7</v>
      </c>
      <c r="H14" s="52">
        <f>H15+H16+H20+H24+H25+H26+H29+H36</f>
        <v>1505844</v>
      </c>
      <c r="I14" s="52">
        <f>I15+I16+I20+I24+I25+I26+I29+I36</f>
        <v>605397</v>
      </c>
      <c r="J14" s="52">
        <f>J15+J16+J20+J24+J25+J26+J29+J36</f>
        <v>1114182</v>
      </c>
      <c r="K14" s="52">
        <f>K15+K16+K20+K24+K25+K26+K29+K36</f>
        <v>417531</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438</v>
      </c>
      <c r="B16" s="183"/>
      <c r="C16" s="183"/>
      <c r="D16" s="183"/>
      <c r="E16" s="183"/>
      <c r="F16" s="183"/>
      <c r="G16" s="12">
        <v>9</v>
      </c>
      <c r="H16" s="52">
        <f>SUM(H17:H19)</f>
        <v>1099585</v>
      </c>
      <c r="I16" s="52">
        <f>SUM(I17:I19)</f>
        <v>436340</v>
      </c>
      <c r="J16" s="52">
        <f>SUM(J17:J19)</f>
        <v>525127</v>
      </c>
      <c r="K16" s="52">
        <f>SUM(K17:K19)</f>
        <v>173468</v>
      </c>
    </row>
    <row r="17" spans="1:11" ht="12.75" customHeight="1" x14ac:dyDescent="0.2">
      <c r="A17" s="217" t="s">
        <v>120</v>
      </c>
      <c r="B17" s="217"/>
      <c r="C17" s="217"/>
      <c r="D17" s="217"/>
      <c r="E17" s="217"/>
      <c r="F17" s="217"/>
      <c r="G17" s="11">
        <v>10</v>
      </c>
      <c r="H17" s="53">
        <v>15765</v>
      </c>
      <c r="I17" s="53">
        <v>3421</v>
      </c>
      <c r="J17" s="53">
        <v>10975</v>
      </c>
      <c r="K17" s="53">
        <v>3133</v>
      </c>
    </row>
    <row r="18" spans="1:11" ht="12.75" customHeight="1" x14ac:dyDescent="0.2">
      <c r="A18" s="217" t="s">
        <v>121</v>
      </c>
      <c r="B18" s="217"/>
      <c r="C18" s="217"/>
      <c r="D18" s="217"/>
      <c r="E18" s="217"/>
      <c r="F18" s="217"/>
      <c r="G18" s="11">
        <v>11</v>
      </c>
      <c r="H18" s="53">
        <v>0</v>
      </c>
      <c r="I18" s="53">
        <v>0</v>
      </c>
      <c r="J18" s="53">
        <v>0</v>
      </c>
      <c r="K18" s="53">
        <v>0</v>
      </c>
    </row>
    <row r="19" spans="1:11" ht="12.75" customHeight="1" x14ac:dyDescent="0.2">
      <c r="A19" s="217" t="s">
        <v>122</v>
      </c>
      <c r="B19" s="217"/>
      <c r="C19" s="217"/>
      <c r="D19" s="217"/>
      <c r="E19" s="217"/>
      <c r="F19" s="217"/>
      <c r="G19" s="11">
        <v>12</v>
      </c>
      <c r="H19" s="53">
        <v>1083820</v>
      </c>
      <c r="I19" s="53">
        <v>432919</v>
      </c>
      <c r="J19" s="53">
        <v>514152</v>
      </c>
      <c r="K19" s="53">
        <v>170335</v>
      </c>
    </row>
    <row r="20" spans="1:11" ht="12.75" customHeight="1" x14ac:dyDescent="0.2">
      <c r="A20" s="183" t="s">
        <v>439</v>
      </c>
      <c r="B20" s="183"/>
      <c r="C20" s="183"/>
      <c r="D20" s="183"/>
      <c r="E20" s="183"/>
      <c r="F20" s="183"/>
      <c r="G20" s="12">
        <v>13</v>
      </c>
      <c r="H20" s="52">
        <f>SUM(H21:H23)</f>
        <v>168576</v>
      </c>
      <c r="I20" s="52">
        <f>SUM(I21:I23)</f>
        <v>56261</v>
      </c>
      <c r="J20" s="52">
        <f>SUM(J21:J23)</f>
        <v>203010</v>
      </c>
      <c r="K20" s="52">
        <f>SUM(K21:K23)</f>
        <v>61074</v>
      </c>
    </row>
    <row r="21" spans="1:11" ht="12.75" customHeight="1" x14ac:dyDescent="0.2">
      <c r="A21" s="217" t="s">
        <v>105</v>
      </c>
      <c r="B21" s="217"/>
      <c r="C21" s="217"/>
      <c r="D21" s="217"/>
      <c r="E21" s="217"/>
      <c r="F21" s="217"/>
      <c r="G21" s="11">
        <v>14</v>
      </c>
      <c r="H21" s="53">
        <v>121757</v>
      </c>
      <c r="I21" s="53">
        <v>40804</v>
      </c>
      <c r="J21" s="53">
        <v>124606</v>
      </c>
      <c r="K21" s="53">
        <v>36227</v>
      </c>
    </row>
    <row r="22" spans="1:11" ht="12.75" customHeight="1" x14ac:dyDescent="0.2">
      <c r="A22" s="217" t="s">
        <v>106</v>
      </c>
      <c r="B22" s="217"/>
      <c r="C22" s="217"/>
      <c r="D22" s="217"/>
      <c r="E22" s="217"/>
      <c r="F22" s="217"/>
      <c r="G22" s="11">
        <v>15</v>
      </c>
      <c r="H22" s="53">
        <v>46444</v>
      </c>
      <c r="I22" s="53">
        <v>15308</v>
      </c>
      <c r="J22" s="53">
        <v>57293</v>
      </c>
      <c r="K22" s="53">
        <v>17341</v>
      </c>
    </row>
    <row r="23" spans="1:11" ht="12.75" customHeight="1" x14ac:dyDescent="0.2">
      <c r="A23" s="217" t="s">
        <v>107</v>
      </c>
      <c r="B23" s="217"/>
      <c r="C23" s="217"/>
      <c r="D23" s="217"/>
      <c r="E23" s="217"/>
      <c r="F23" s="217"/>
      <c r="G23" s="11">
        <v>16</v>
      </c>
      <c r="H23" s="53">
        <v>375</v>
      </c>
      <c r="I23" s="53">
        <v>149</v>
      </c>
      <c r="J23" s="53">
        <v>21111</v>
      </c>
      <c r="K23" s="53">
        <v>7506</v>
      </c>
    </row>
    <row r="24" spans="1:11" ht="12.75" customHeight="1" x14ac:dyDescent="0.2">
      <c r="A24" s="182" t="s">
        <v>108</v>
      </c>
      <c r="B24" s="182"/>
      <c r="C24" s="182"/>
      <c r="D24" s="182"/>
      <c r="E24" s="182"/>
      <c r="F24" s="182"/>
      <c r="G24" s="11">
        <v>17</v>
      </c>
      <c r="H24" s="53">
        <v>117500</v>
      </c>
      <c r="I24" s="53">
        <v>67111</v>
      </c>
      <c r="J24" s="53">
        <v>107871</v>
      </c>
      <c r="K24" s="53">
        <v>36427</v>
      </c>
    </row>
    <row r="25" spans="1:11" ht="12.75" customHeight="1" x14ac:dyDescent="0.2">
      <c r="A25" s="182" t="s">
        <v>109</v>
      </c>
      <c r="B25" s="182"/>
      <c r="C25" s="182"/>
      <c r="D25" s="182"/>
      <c r="E25" s="182"/>
      <c r="F25" s="182"/>
      <c r="G25" s="11">
        <v>18</v>
      </c>
      <c r="H25" s="53">
        <v>120183</v>
      </c>
      <c r="I25" s="53">
        <v>45685</v>
      </c>
      <c r="J25" s="53">
        <v>278174</v>
      </c>
      <c r="K25" s="53">
        <v>146562</v>
      </c>
    </row>
    <row r="26" spans="1:11" ht="12.75" customHeight="1" x14ac:dyDescent="0.2">
      <c r="A26" s="183" t="s">
        <v>440</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441</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6" t="s">
        <v>359</v>
      </c>
      <c r="B37" s="216"/>
      <c r="C37" s="216"/>
      <c r="D37" s="216"/>
      <c r="E37" s="216"/>
      <c r="F37" s="216"/>
      <c r="G37" s="12">
        <v>30</v>
      </c>
      <c r="H37" s="52">
        <f>SUM(H38:H47)</f>
        <v>510840</v>
      </c>
      <c r="I37" s="52">
        <f>SUM(I38:I47)</f>
        <v>175032</v>
      </c>
      <c r="J37" s="52">
        <f>SUM(J38:J47)</f>
        <v>1036705</v>
      </c>
      <c r="K37" s="52">
        <f>SUM(K38:K47)</f>
        <v>307253</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497527</v>
      </c>
      <c r="I41" s="53">
        <v>169325</v>
      </c>
      <c r="J41" s="53">
        <v>842174</v>
      </c>
      <c r="K41" s="53">
        <v>282428</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13313</v>
      </c>
      <c r="I44" s="53">
        <v>5707</v>
      </c>
      <c r="J44" s="53">
        <v>194530</v>
      </c>
      <c r="K44" s="53">
        <v>24825</v>
      </c>
    </row>
    <row r="45" spans="1:11" ht="12.75" customHeight="1" x14ac:dyDescent="0.2">
      <c r="A45" s="182" t="s">
        <v>138</v>
      </c>
      <c r="B45" s="182"/>
      <c r="C45" s="182"/>
      <c r="D45" s="182"/>
      <c r="E45" s="182"/>
      <c r="F45" s="182"/>
      <c r="G45" s="11">
        <v>38</v>
      </c>
      <c r="H45" s="53">
        <v>0</v>
      </c>
      <c r="I45" s="53">
        <v>0</v>
      </c>
      <c r="J45" s="53">
        <v>1</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360</v>
      </c>
      <c r="B48" s="216"/>
      <c r="C48" s="216"/>
      <c r="D48" s="216"/>
      <c r="E48" s="216"/>
      <c r="F48" s="216"/>
      <c r="G48" s="12">
        <v>41</v>
      </c>
      <c r="H48" s="52">
        <f>SUM(H49:H55)</f>
        <v>1452963</v>
      </c>
      <c r="I48" s="52">
        <f>SUM(I49:I55)</f>
        <v>500063</v>
      </c>
      <c r="J48" s="52">
        <f>SUM(J49:J55)</f>
        <v>1883986</v>
      </c>
      <c r="K48" s="52">
        <f>SUM(K49:K55)</f>
        <v>747187</v>
      </c>
    </row>
    <row r="49" spans="1:11" ht="25.15" customHeight="1" x14ac:dyDescent="0.2">
      <c r="A49" s="182" t="s">
        <v>141</v>
      </c>
      <c r="B49" s="182"/>
      <c r="C49" s="182"/>
      <c r="D49" s="182"/>
      <c r="E49" s="182"/>
      <c r="F49" s="182"/>
      <c r="G49" s="11">
        <v>42</v>
      </c>
      <c r="H49" s="53">
        <v>0</v>
      </c>
      <c r="I49" s="53">
        <v>0</v>
      </c>
      <c r="J49" s="53">
        <v>46747</v>
      </c>
      <c r="K49" s="53">
        <v>40959</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1432963</v>
      </c>
      <c r="I51" s="53">
        <v>500063</v>
      </c>
      <c r="J51" s="53">
        <v>1789704</v>
      </c>
      <c r="K51" s="53">
        <v>721228</v>
      </c>
    </row>
    <row r="52" spans="1:11" ht="12.75" customHeight="1" x14ac:dyDescent="0.2">
      <c r="A52" s="220" t="s">
        <v>144</v>
      </c>
      <c r="B52" s="220"/>
      <c r="C52" s="220"/>
      <c r="D52" s="220"/>
      <c r="E52" s="220"/>
      <c r="F52" s="220"/>
      <c r="G52" s="11">
        <v>45</v>
      </c>
      <c r="H52" s="53">
        <v>0</v>
      </c>
      <c r="I52" s="53">
        <v>0</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20000</v>
      </c>
      <c r="I55" s="53">
        <v>0</v>
      </c>
      <c r="J55" s="53">
        <v>47535</v>
      </c>
      <c r="K55" s="53">
        <v>-15000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361</v>
      </c>
      <c r="B60" s="216"/>
      <c r="C60" s="216"/>
      <c r="D60" s="216"/>
      <c r="E60" s="216"/>
      <c r="F60" s="216"/>
      <c r="G60" s="12">
        <v>53</v>
      </c>
      <c r="H60" s="52">
        <f>H8+H37+H56+H57</f>
        <v>924054</v>
      </c>
      <c r="I60" s="52">
        <f t="shared" ref="I60:K60" si="0">I8+I37+I56+I57</f>
        <v>318615</v>
      </c>
      <c r="J60" s="52">
        <f t="shared" si="0"/>
        <v>5400150</v>
      </c>
      <c r="K60" s="52">
        <f t="shared" si="0"/>
        <v>3431519</v>
      </c>
    </row>
    <row r="61" spans="1:11" ht="12.75" customHeight="1" x14ac:dyDescent="0.2">
      <c r="A61" s="216" t="s">
        <v>362</v>
      </c>
      <c r="B61" s="216"/>
      <c r="C61" s="216"/>
      <c r="D61" s="216"/>
      <c r="E61" s="216"/>
      <c r="F61" s="216"/>
      <c r="G61" s="12">
        <v>54</v>
      </c>
      <c r="H61" s="52">
        <f>H14+H48+H58+H59</f>
        <v>2958807</v>
      </c>
      <c r="I61" s="52">
        <f t="shared" ref="I61:K61" si="1">I14+I48+I58+I59</f>
        <v>1105460</v>
      </c>
      <c r="J61" s="52">
        <f t="shared" si="1"/>
        <v>2998168</v>
      </c>
      <c r="K61" s="52">
        <f t="shared" si="1"/>
        <v>1164718</v>
      </c>
    </row>
    <row r="62" spans="1:11" ht="12.75" customHeight="1" x14ac:dyDescent="0.2">
      <c r="A62" s="216" t="s">
        <v>363</v>
      </c>
      <c r="B62" s="216"/>
      <c r="C62" s="216"/>
      <c r="D62" s="216"/>
      <c r="E62" s="216"/>
      <c r="F62" s="216"/>
      <c r="G62" s="12">
        <v>55</v>
      </c>
      <c r="H62" s="52">
        <f>H60-H61</f>
        <v>-2034753</v>
      </c>
      <c r="I62" s="52">
        <f t="shared" ref="I62:K62" si="2">I60-I61</f>
        <v>-786845</v>
      </c>
      <c r="J62" s="52">
        <f t="shared" si="2"/>
        <v>2401982</v>
      </c>
      <c r="K62" s="52">
        <f t="shared" si="2"/>
        <v>2266801</v>
      </c>
    </row>
    <row r="63" spans="1:11" ht="12.75" customHeight="1" x14ac:dyDescent="0.2">
      <c r="A63" s="221" t="s">
        <v>364</v>
      </c>
      <c r="B63" s="221"/>
      <c r="C63" s="221"/>
      <c r="D63" s="221"/>
      <c r="E63" s="221"/>
      <c r="F63" s="221"/>
      <c r="G63" s="12">
        <v>56</v>
      </c>
      <c r="H63" s="52">
        <f>+IF((H60-H61)&gt;0,(H60-H61),0)</f>
        <v>0</v>
      </c>
      <c r="I63" s="52">
        <f t="shared" ref="I63:K63" si="3">+IF((I60-I61)&gt;0,(I60-I61),0)</f>
        <v>0</v>
      </c>
      <c r="J63" s="52">
        <f t="shared" si="3"/>
        <v>2401982</v>
      </c>
      <c r="K63" s="52">
        <f t="shared" si="3"/>
        <v>2266801</v>
      </c>
    </row>
    <row r="64" spans="1:11" ht="12.75" customHeight="1" x14ac:dyDescent="0.2">
      <c r="A64" s="221" t="s">
        <v>365</v>
      </c>
      <c r="B64" s="221"/>
      <c r="C64" s="221"/>
      <c r="D64" s="221"/>
      <c r="E64" s="221"/>
      <c r="F64" s="221"/>
      <c r="G64" s="12">
        <v>57</v>
      </c>
      <c r="H64" s="52">
        <f>+IF((H60-H61)&lt;0,(H60-H61),0)</f>
        <v>-2034753</v>
      </c>
      <c r="I64" s="52">
        <f t="shared" ref="I64:K64" si="4">+IF((I60-I61)&lt;0,(I60-I61),0)</f>
        <v>-786845</v>
      </c>
      <c r="J64" s="52">
        <f t="shared" si="4"/>
        <v>0</v>
      </c>
      <c r="K64" s="52">
        <f t="shared" si="4"/>
        <v>0</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366</v>
      </c>
      <c r="B66" s="216"/>
      <c r="C66" s="216"/>
      <c r="D66" s="216"/>
      <c r="E66" s="216"/>
      <c r="F66" s="216"/>
      <c r="G66" s="12">
        <v>59</v>
      </c>
      <c r="H66" s="52">
        <f>H62-H65</f>
        <v>-2034753</v>
      </c>
      <c r="I66" s="52">
        <f t="shared" ref="I66:K66" si="5">I62-I65</f>
        <v>-786845</v>
      </c>
      <c r="J66" s="52">
        <f t="shared" si="5"/>
        <v>2401982</v>
      </c>
      <c r="K66" s="52">
        <f t="shared" si="5"/>
        <v>2266801</v>
      </c>
    </row>
    <row r="67" spans="1:11" ht="12.75" customHeight="1" x14ac:dyDescent="0.2">
      <c r="A67" s="221" t="s">
        <v>367</v>
      </c>
      <c r="B67" s="221"/>
      <c r="C67" s="221"/>
      <c r="D67" s="221"/>
      <c r="E67" s="221"/>
      <c r="F67" s="221"/>
      <c r="G67" s="12">
        <v>60</v>
      </c>
      <c r="H67" s="52">
        <f>+IF((H62-H65)&gt;0,(H62-H65),0)</f>
        <v>0</v>
      </c>
      <c r="I67" s="52">
        <f t="shared" ref="I67:K67" si="6">+IF((I62-I65)&gt;0,(I62-I65),0)</f>
        <v>0</v>
      </c>
      <c r="J67" s="52">
        <f t="shared" si="6"/>
        <v>2401982</v>
      </c>
      <c r="K67" s="52">
        <f t="shared" si="6"/>
        <v>2266801</v>
      </c>
    </row>
    <row r="68" spans="1:11" ht="12.75" customHeight="1" x14ac:dyDescent="0.2">
      <c r="A68" s="221" t="s">
        <v>368</v>
      </c>
      <c r="B68" s="221"/>
      <c r="C68" s="221"/>
      <c r="D68" s="221"/>
      <c r="E68" s="221"/>
      <c r="F68" s="221"/>
      <c r="G68" s="12">
        <v>61</v>
      </c>
      <c r="H68" s="52">
        <f>+IF((H62-H65)&lt;0,(H62-H65),0)</f>
        <v>-2034753</v>
      </c>
      <c r="I68" s="52">
        <f t="shared" ref="I68:K68" si="7">+IF((I62-I65)&lt;0,(I62-I65),0)</f>
        <v>-786845</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369</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370</v>
      </c>
      <c r="B74" s="221"/>
      <c r="C74" s="221"/>
      <c r="D74" s="221"/>
      <c r="E74" s="221"/>
      <c r="F74" s="221"/>
      <c r="G74" s="12">
        <v>66</v>
      </c>
      <c r="H74" s="75">
        <v>0</v>
      </c>
      <c r="I74" s="75">
        <v>0</v>
      </c>
      <c r="J74" s="75">
        <v>0</v>
      </c>
      <c r="K74" s="75">
        <v>0</v>
      </c>
    </row>
    <row r="75" spans="1:11" ht="12.75" customHeight="1" x14ac:dyDescent="0.2">
      <c r="A75" s="221" t="s">
        <v>371</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372</v>
      </c>
      <c r="B77" s="216"/>
      <c r="C77" s="216"/>
      <c r="D77" s="216"/>
      <c r="E77" s="216"/>
      <c r="F77" s="216"/>
      <c r="G77" s="12">
        <v>68</v>
      </c>
      <c r="H77" s="75">
        <v>0</v>
      </c>
      <c r="I77" s="75">
        <v>0</v>
      </c>
      <c r="J77" s="75">
        <v>0</v>
      </c>
      <c r="K77" s="75">
        <v>0</v>
      </c>
    </row>
    <row r="78" spans="1:11" ht="12.75" customHeight="1" x14ac:dyDescent="0.2">
      <c r="A78" s="226" t="s">
        <v>373</v>
      </c>
      <c r="B78" s="226"/>
      <c r="C78" s="226"/>
      <c r="D78" s="226"/>
      <c r="E78" s="226"/>
      <c r="F78" s="226"/>
      <c r="G78" s="46">
        <v>69</v>
      </c>
      <c r="H78" s="54">
        <v>0</v>
      </c>
      <c r="I78" s="54">
        <v>0</v>
      </c>
      <c r="J78" s="54">
        <v>0</v>
      </c>
      <c r="K78" s="54">
        <v>0</v>
      </c>
    </row>
    <row r="79" spans="1:11" ht="12.75" customHeight="1" x14ac:dyDescent="0.2">
      <c r="A79" s="226" t="s">
        <v>374</v>
      </c>
      <c r="B79" s="226"/>
      <c r="C79" s="226"/>
      <c r="D79" s="226"/>
      <c r="E79" s="226"/>
      <c r="F79" s="226"/>
      <c r="G79" s="46">
        <v>70</v>
      </c>
      <c r="H79" s="54">
        <v>0</v>
      </c>
      <c r="I79" s="54">
        <v>0</v>
      </c>
      <c r="J79" s="54">
        <v>0</v>
      </c>
      <c r="K79" s="54">
        <v>0</v>
      </c>
    </row>
    <row r="80" spans="1:11" ht="12.75" customHeight="1" x14ac:dyDescent="0.2">
      <c r="A80" s="216" t="s">
        <v>375</v>
      </c>
      <c r="B80" s="216"/>
      <c r="C80" s="216"/>
      <c r="D80" s="216"/>
      <c r="E80" s="216"/>
      <c r="F80" s="216"/>
      <c r="G80" s="12">
        <v>71</v>
      </c>
      <c r="H80" s="75">
        <v>0</v>
      </c>
      <c r="I80" s="75">
        <v>0</v>
      </c>
      <c r="J80" s="75">
        <v>0</v>
      </c>
      <c r="K80" s="75">
        <v>0</v>
      </c>
    </row>
    <row r="81" spans="1:11" ht="12.75" customHeight="1" x14ac:dyDescent="0.2">
      <c r="A81" s="216" t="s">
        <v>376</v>
      </c>
      <c r="B81" s="216"/>
      <c r="C81" s="216"/>
      <c r="D81" s="216"/>
      <c r="E81" s="216"/>
      <c r="F81" s="216"/>
      <c r="G81" s="12">
        <v>72</v>
      </c>
      <c r="H81" s="75">
        <v>0</v>
      </c>
      <c r="I81" s="75">
        <v>0</v>
      </c>
      <c r="J81" s="75">
        <v>0</v>
      </c>
      <c r="K81" s="75">
        <v>0</v>
      </c>
    </row>
    <row r="82" spans="1:11" ht="12.75" customHeight="1" x14ac:dyDescent="0.2">
      <c r="A82" s="221" t="s">
        <v>377</v>
      </c>
      <c r="B82" s="221"/>
      <c r="C82" s="221"/>
      <c r="D82" s="221"/>
      <c r="E82" s="221"/>
      <c r="F82" s="221"/>
      <c r="G82" s="12">
        <v>73</v>
      </c>
      <c r="H82" s="75">
        <v>0</v>
      </c>
      <c r="I82" s="75">
        <v>0</v>
      </c>
      <c r="J82" s="75">
        <v>0</v>
      </c>
      <c r="K82" s="75">
        <v>0</v>
      </c>
    </row>
    <row r="83" spans="1:11" ht="12.75" customHeight="1" x14ac:dyDescent="0.2">
      <c r="A83" s="221" t="s">
        <v>378</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379</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-2034753</v>
      </c>
      <c r="I89" s="56">
        <v>-786845</v>
      </c>
      <c r="J89" s="56">
        <v>2401982</v>
      </c>
      <c r="K89" s="56">
        <v>2266801</v>
      </c>
    </row>
    <row r="90" spans="1:11" ht="24" customHeight="1" x14ac:dyDescent="0.2">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442</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380</v>
      </c>
      <c r="B92" s="220"/>
      <c r="C92" s="220"/>
      <c r="D92" s="220"/>
      <c r="E92" s="220"/>
      <c r="F92" s="220"/>
      <c r="G92" s="12">
        <v>81</v>
      </c>
      <c r="H92" s="56">
        <v>0</v>
      </c>
      <c r="I92" s="56">
        <v>0</v>
      </c>
      <c r="J92" s="56">
        <v>0</v>
      </c>
      <c r="K92" s="56">
        <v>0</v>
      </c>
    </row>
    <row r="93" spans="1:11" ht="38.25" customHeight="1" x14ac:dyDescent="0.2">
      <c r="A93" s="220" t="s">
        <v>381</v>
      </c>
      <c r="B93" s="220"/>
      <c r="C93" s="220"/>
      <c r="D93" s="220"/>
      <c r="E93" s="220"/>
      <c r="F93" s="220"/>
      <c r="G93" s="12">
        <v>82</v>
      </c>
      <c r="H93" s="56">
        <v>0</v>
      </c>
      <c r="I93" s="56">
        <v>0</v>
      </c>
      <c r="J93" s="56">
        <v>0</v>
      </c>
      <c r="K93" s="56">
        <v>0</v>
      </c>
    </row>
    <row r="94" spans="1:11" ht="38.25" customHeight="1" x14ac:dyDescent="0.2">
      <c r="A94" s="220" t="s">
        <v>382</v>
      </c>
      <c r="B94" s="220"/>
      <c r="C94" s="220"/>
      <c r="D94" s="220"/>
      <c r="E94" s="220"/>
      <c r="F94" s="220"/>
      <c r="G94" s="12">
        <v>83</v>
      </c>
      <c r="H94" s="56">
        <v>0</v>
      </c>
      <c r="I94" s="56">
        <v>0</v>
      </c>
      <c r="J94" s="56">
        <v>0</v>
      </c>
      <c r="K94" s="56">
        <v>0</v>
      </c>
    </row>
    <row r="95" spans="1:11" x14ac:dyDescent="0.2">
      <c r="A95" s="220" t="s">
        <v>383</v>
      </c>
      <c r="B95" s="220"/>
      <c r="C95" s="220"/>
      <c r="D95" s="220"/>
      <c r="E95" s="220"/>
      <c r="F95" s="220"/>
      <c r="G95" s="12">
        <v>84</v>
      </c>
      <c r="H95" s="56">
        <v>0</v>
      </c>
      <c r="I95" s="56">
        <v>0</v>
      </c>
      <c r="J95" s="56">
        <v>0</v>
      </c>
      <c r="K95" s="56">
        <v>0</v>
      </c>
    </row>
    <row r="96" spans="1:11" x14ac:dyDescent="0.2">
      <c r="A96" s="220" t="s">
        <v>384</v>
      </c>
      <c r="B96" s="220"/>
      <c r="C96" s="220"/>
      <c r="D96" s="220"/>
      <c r="E96" s="220"/>
      <c r="F96" s="220"/>
      <c r="G96" s="12">
        <v>85</v>
      </c>
      <c r="H96" s="56">
        <v>0</v>
      </c>
      <c r="I96" s="56">
        <v>0</v>
      </c>
      <c r="J96" s="56">
        <v>0</v>
      </c>
      <c r="K96" s="56">
        <v>0</v>
      </c>
    </row>
    <row r="97" spans="1:11" ht="26.25" customHeight="1" x14ac:dyDescent="0.2">
      <c r="A97" s="220" t="s">
        <v>385</v>
      </c>
      <c r="B97" s="220"/>
      <c r="C97" s="220"/>
      <c r="D97" s="220"/>
      <c r="E97" s="220"/>
      <c r="F97" s="220"/>
      <c r="G97" s="12">
        <v>86</v>
      </c>
      <c r="H97" s="56">
        <v>0</v>
      </c>
      <c r="I97" s="56">
        <v>0</v>
      </c>
      <c r="J97" s="56">
        <v>0</v>
      </c>
      <c r="K97" s="56">
        <v>0</v>
      </c>
    </row>
    <row r="98" spans="1:11" ht="25.5" customHeight="1" x14ac:dyDescent="0.2">
      <c r="A98" s="231" t="s">
        <v>436</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386</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387</v>
      </c>
      <c r="B104" s="220"/>
      <c r="C104" s="220"/>
      <c r="D104" s="220"/>
      <c r="E104" s="220"/>
      <c r="F104" s="220"/>
      <c r="G104" s="11">
        <v>93</v>
      </c>
      <c r="H104" s="56">
        <v>0</v>
      </c>
      <c r="I104" s="56">
        <v>0</v>
      </c>
      <c r="J104" s="56">
        <v>0</v>
      </c>
      <c r="K104" s="56">
        <v>0</v>
      </c>
    </row>
    <row r="105" spans="1:11" ht="26.25" customHeight="1" x14ac:dyDescent="0.2">
      <c r="A105" s="220" t="s">
        <v>388</v>
      </c>
      <c r="B105" s="220"/>
      <c r="C105" s="220"/>
      <c r="D105" s="220"/>
      <c r="E105" s="220"/>
      <c r="F105" s="220"/>
      <c r="G105" s="11">
        <v>94</v>
      </c>
      <c r="H105" s="56">
        <v>0</v>
      </c>
      <c r="I105" s="56">
        <v>0</v>
      </c>
      <c r="J105" s="56">
        <v>0</v>
      </c>
      <c r="K105" s="56">
        <v>0</v>
      </c>
    </row>
    <row r="106" spans="1:11" x14ac:dyDescent="0.2">
      <c r="A106" s="220" t="s">
        <v>389</v>
      </c>
      <c r="B106" s="220"/>
      <c r="C106" s="220"/>
      <c r="D106" s="220"/>
      <c r="E106" s="220"/>
      <c r="F106" s="220"/>
      <c r="G106" s="11">
        <v>95</v>
      </c>
      <c r="H106" s="56">
        <v>0</v>
      </c>
      <c r="I106" s="56">
        <v>0</v>
      </c>
      <c r="J106" s="56">
        <v>0</v>
      </c>
      <c r="K106" s="56">
        <v>0</v>
      </c>
    </row>
    <row r="107" spans="1:11" ht="24.75" customHeight="1" x14ac:dyDescent="0.2">
      <c r="A107" s="220" t="s">
        <v>390</v>
      </c>
      <c r="B107" s="220"/>
      <c r="C107" s="220"/>
      <c r="D107" s="220"/>
      <c r="E107" s="220"/>
      <c r="F107" s="220"/>
      <c r="G107" s="11">
        <v>96</v>
      </c>
      <c r="H107" s="56">
        <v>0</v>
      </c>
      <c r="I107" s="56">
        <v>0</v>
      </c>
      <c r="J107" s="56">
        <v>0</v>
      </c>
      <c r="K107" s="56">
        <v>0</v>
      </c>
    </row>
    <row r="108" spans="1:11" ht="22.9" customHeight="1" x14ac:dyDescent="0.2">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391</v>
      </c>
      <c r="B109" s="184"/>
      <c r="C109" s="184"/>
      <c r="D109" s="184"/>
      <c r="E109" s="184"/>
      <c r="F109" s="184"/>
      <c r="G109" s="12">
        <v>98</v>
      </c>
      <c r="H109" s="55">
        <f>H89+H108</f>
        <v>-2034753</v>
      </c>
      <c r="I109" s="55">
        <f>I89+I108</f>
        <v>-786845</v>
      </c>
      <c r="J109" s="55">
        <f t="shared" ref="J109:K109" si="12">J89+J108</f>
        <v>2401982</v>
      </c>
      <c r="K109" s="55">
        <f t="shared" si="12"/>
        <v>2266801</v>
      </c>
    </row>
    <row r="110" spans="1:11" x14ac:dyDescent="0.2">
      <c r="A110" s="223" t="s">
        <v>164</v>
      </c>
      <c r="B110" s="223"/>
      <c r="C110" s="223"/>
      <c r="D110" s="223"/>
      <c r="E110" s="223"/>
      <c r="F110" s="223"/>
      <c r="G110" s="224"/>
      <c r="H110" s="224"/>
      <c r="I110" s="224"/>
      <c r="J110" s="225"/>
      <c r="K110" s="225"/>
    </row>
    <row r="111" spans="1:11" ht="12.75" customHeight="1" x14ac:dyDescent="0.2">
      <c r="A111" s="227" t="s">
        <v>392</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B34" zoomScaleNormal="100" zoomScaleSheetLayoutView="120" workbookViewId="0">
      <selection activeCell="H22" sqref="H2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465</v>
      </c>
      <c r="B2" s="188"/>
      <c r="C2" s="188"/>
      <c r="D2" s="188"/>
      <c r="E2" s="188"/>
      <c r="F2" s="188"/>
      <c r="G2" s="188"/>
      <c r="H2" s="188"/>
      <c r="I2" s="188"/>
    </row>
    <row r="3" spans="1:9" x14ac:dyDescent="0.2">
      <c r="A3" s="237" t="s">
        <v>446</v>
      </c>
      <c r="B3" s="238"/>
      <c r="C3" s="238"/>
      <c r="D3" s="238"/>
      <c r="E3" s="238"/>
      <c r="F3" s="238"/>
      <c r="G3" s="238"/>
      <c r="H3" s="238"/>
      <c r="I3" s="238"/>
    </row>
    <row r="4" spans="1:9" x14ac:dyDescent="0.2">
      <c r="A4" s="236" t="s">
        <v>461</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-2034752</v>
      </c>
      <c r="I8" s="68">
        <v>2401982</v>
      </c>
    </row>
    <row r="9" spans="1:9" ht="12.75" customHeight="1" x14ac:dyDescent="0.2">
      <c r="A9" s="240" t="s">
        <v>171</v>
      </c>
      <c r="B9" s="240"/>
      <c r="C9" s="240"/>
      <c r="D9" s="240"/>
      <c r="E9" s="240"/>
      <c r="F9" s="240"/>
      <c r="G9" s="69">
        <v>2</v>
      </c>
      <c r="H9" s="70">
        <f>H10+H11+H12+H13+H14+H15+H16+H17</f>
        <v>1039623</v>
      </c>
      <c r="I9" s="70">
        <f>I10+I11+I12+I13+I14+I15+I16+I17</f>
        <v>956150</v>
      </c>
    </row>
    <row r="10" spans="1:9" ht="12.75" customHeight="1" x14ac:dyDescent="0.2">
      <c r="A10" s="217" t="s">
        <v>172</v>
      </c>
      <c r="B10" s="217"/>
      <c r="C10" s="217"/>
      <c r="D10" s="217"/>
      <c r="E10" s="217"/>
      <c r="F10" s="217"/>
      <c r="G10" s="67">
        <v>3</v>
      </c>
      <c r="H10" s="68">
        <v>117500</v>
      </c>
      <c r="I10" s="68">
        <v>107871</v>
      </c>
    </row>
    <row r="11" spans="1:9" ht="22.15" customHeight="1" x14ac:dyDescent="0.2">
      <c r="A11" s="217" t="s">
        <v>173</v>
      </c>
      <c r="B11" s="217"/>
      <c r="C11" s="217"/>
      <c r="D11" s="217"/>
      <c r="E11" s="217"/>
      <c r="F11" s="217"/>
      <c r="G11" s="67">
        <v>4</v>
      </c>
      <c r="H11" s="68">
        <v>0</v>
      </c>
      <c r="I11" s="68">
        <v>0</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-510840</v>
      </c>
      <c r="I13" s="68">
        <v>-1036705</v>
      </c>
    </row>
    <row r="14" spans="1:9" ht="12.75" customHeight="1" x14ac:dyDescent="0.2">
      <c r="A14" s="217" t="s">
        <v>176</v>
      </c>
      <c r="B14" s="217"/>
      <c r="C14" s="217"/>
      <c r="D14" s="217"/>
      <c r="E14" s="217"/>
      <c r="F14" s="217"/>
      <c r="G14" s="67">
        <v>7</v>
      </c>
      <c r="H14" s="68">
        <v>1432963</v>
      </c>
      <c r="I14" s="68">
        <v>1884984</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0</v>
      </c>
      <c r="I17" s="68">
        <v>0</v>
      </c>
    </row>
    <row r="18" spans="1:9" ht="28.15" customHeight="1" x14ac:dyDescent="0.2">
      <c r="A18" s="239" t="s">
        <v>306</v>
      </c>
      <c r="B18" s="239"/>
      <c r="C18" s="239"/>
      <c r="D18" s="239"/>
      <c r="E18" s="239"/>
      <c r="F18" s="239"/>
      <c r="G18" s="69">
        <v>11</v>
      </c>
      <c r="H18" s="70">
        <f>H8+H9</f>
        <v>-995129</v>
      </c>
      <c r="I18" s="70">
        <f>I8+I9</f>
        <v>3358132</v>
      </c>
    </row>
    <row r="19" spans="1:9" ht="12.75" customHeight="1" x14ac:dyDescent="0.2">
      <c r="A19" s="240" t="s">
        <v>180</v>
      </c>
      <c r="B19" s="240"/>
      <c r="C19" s="240"/>
      <c r="D19" s="240"/>
      <c r="E19" s="240"/>
      <c r="F19" s="240"/>
      <c r="G19" s="69">
        <v>12</v>
      </c>
      <c r="H19" s="70">
        <f>H20+H21+H22+H23</f>
        <v>1043295</v>
      </c>
      <c r="I19" s="70">
        <f>I20+I21+I22+I23</f>
        <v>-8139487</v>
      </c>
    </row>
    <row r="20" spans="1:9" ht="12.75" customHeight="1" x14ac:dyDescent="0.2">
      <c r="A20" s="217" t="s">
        <v>181</v>
      </c>
      <c r="B20" s="217"/>
      <c r="C20" s="217"/>
      <c r="D20" s="217"/>
      <c r="E20" s="217"/>
      <c r="F20" s="217"/>
      <c r="G20" s="67">
        <v>13</v>
      </c>
      <c r="H20" s="68">
        <v>630623</v>
      </c>
      <c r="I20" s="68">
        <v>-88498</v>
      </c>
    </row>
    <row r="21" spans="1:9" ht="12.75" customHeight="1" x14ac:dyDescent="0.2">
      <c r="A21" s="217" t="s">
        <v>182</v>
      </c>
      <c r="B21" s="217"/>
      <c r="C21" s="217"/>
      <c r="D21" s="217"/>
      <c r="E21" s="217"/>
      <c r="F21" s="217"/>
      <c r="G21" s="67">
        <v>14</v>
      </c>
      <c r="H21" s="68">
        <v>-526411</v>
      </c>
      <c r="I21" s="68">
        <v>-4302499</v>
      </c>
    </row>
    <row r="22" spans="1:9" ht="12.75" customHeight="1" x14ac:dyDescent="0.2">
      <c r="A22" s="217" t="s">
        <v>183</v>
      </c>
      <c r="B22" s="217"/>
      <c r="C22" s="217"/>
      <c r="D22" s="217"/>
      <c r="E22" s="217"/>
      <c r="F22" s="217"/>
      <c r="G22" s="67">
        <v>15</v>
      </c>
      <c r="H22" s="68">
        <v>0</v>
      </c>
      <c r="I22" s="68">
        <v>0</v>
      </c>
    </row>
    <row r="23" spans="1:9" ht="12.75" customHeight="1" x14ac:dyDescent="0.2">
      <c r="A23" s="217" t="s">
        <v>184</v>
      </c>
      <c r="B23" s="217"/>
      <c r="C23" s="217"/>
      <c r="D23" s="217"/>
      <c r="E23" s="217"/>
      <c r="F23" s="217"/>
      <c r="G23" s="67">
        <v>16</v>
      </c>
      <c r="H23" s="68">
        <v>939083</v>
      </c>
      <c r="I23" s="68">
        <v>-3748490</v>
      </c>
    </row>
    <row r="24" spans="1:9" ht="12.75" customHeight="1" x14ac:dyDescent="0.2">
      <c r="A24" s="239" t="s">
        <v>185</v>
      </c>
      <c r="B24" s="239"/>
      <c r="C24" s="239"/>
      <c r="D24" s="239"/>
      <c r="E24" s="239"/>
      <c r="F24" s="239"/>
      <c r="G24" s="69">
        <v>17</v>
      </c>
      <c r="H24" s="70">
        <f>H18+H19</f>
        <v>48166</v>
      </c>
      <c r="I24" s="70">
        <f>I18+I19</f>
        <v>-4781355</v>
      </c>
    </row>
    <row r="25" spans="1:9" ht="12.75" customHeight="1" x14ac:dyDescent="0.2">
      <c r="A25" s="182" t="s">
        <v>186</v>
      </c>
      <c r="B25" s="182"/>
      <c r="C25" s="182"/>
      <c r="D25" s="182"/>
      <c r="E25" s="182"/>
      <c r="F25" s="182"/>
      <c r="G25" s="67">
        <v>18</v>
      </c>
      <c r="H25" s="68">
        <v>-1850379</v>
      </c>
      <c r="I25" s="68">
        <v>-1874628</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-1802213</v>
      </c>
      <c r="I27" s="70">
        <f>I24+I25+I26</f>
        <v>-6655983</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14345102</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0</v>
      </c>
      <c r="I35" s="72">
        <f>I29+I30+I31+I32+I33+I34</f>
        <v>14345102</v>
      </c>
    </row>
    <row r="36" spans="1:9" ht="22.9" customHeight="1" x14ac:dyDescent="0.2">
      <c r="A36" s="182" t="s">
        <v>197</v>
      </c>
      <c r="B36" s="182"/>
      <c r="C36" s="182"/>
      <c r="D36" s="182"/>
      <c r="E36" s="182"/>
      <c r="F36" s="182"/>
      <c r="G36" s="67">
        <v>28</v>
      </c>
      <c r="H36" s="71">
        <v>-190474</v>
      </c>
      <c r="I36" s="71">
        <v>-21540</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-2468033</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-34178621</v>
      </c>
    </row>
    <row r="41" spans="1:9" ht="24" customHeight="1" x14ac:dyDescent="0.2">
      <c r="A41" s="239" t="s">
        <v>202</v>
      </c>
      <c r="B41" s="239"/>
      <c r="C41" s="239"/>
      <c r="D41" s="239"/>
      <c r="E41" s="239"/>
      <c r="F41" s="239"/>
      <c r="G41" s="69">
        <v>33</v>
      </c>
      <c r="H41" s="72">
        <f>H36+H37+H38+H39+H40</f>
        <v>-2658507</v>
      </c>
      <c r="I41" s="72">
        <f>I36+I37+I38+I39+I40</f>
        <v>-34200161</v>
      </c>
    </row>
    <row r="42" spans="1:9" ht="29.45" customHeight="1" x14ac:dyDescent="0.2">
      <c r="A42" s="244" t="s">
        <v>203</v>
      </c>
      <c r="B42" s="244"/>
      <c r="C42" s="244"/>
      <c r="D42" s="244"/>
      <c r="E42" s="244"/>
      <c r="F42" s="244"/>
      <c r="G42" s="69">
        <v>34</v>
      </c>
      <c r="H42" s="72">
        <f>H35+H41</f>
        <v>-2658507</v>
      </c>
      <c r="I42" s="72">
        <f>I35+I41</f>
        <v>-19855059</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19999993</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0</v>
      </c>
      <c r="I48" s="72">
        <f>I44+I45+I46+I47</f>
        <v>19999993</v>
      </c>
    </row>
    <row r="49" spans="1:9" ht="24.6" customHeight="1" x14ac:dyDescent="0.2">
      <c r="A49" s="182" t="s">
        <v>305</v>
      </c>
      <c r="B49" s="182"/>
      <c r="C49" s="182"/>
      <c r="D49" s="182"/>
      <c r="E49" s="182"/>
      <c r="F49" s="182"/>
      <c r="G49" s="67">
        <v>40</v>
      </c>
      <c r="H49" s="71">
        <v>-150000</v>
      </c>
      <c r="I49" s="71">
        <v>-8113179</v>
      </c>
    </row>
    <row r="50" spans="1:9" ht="12.75" customHeight="1" x14ac:dyDescent="0.2">
      <c r="A50" s="182" t="s">
        <v>210</v>
      </c>
      <c r="B50" s="182"/>
      <c r="C50" s="182"/>
      <c r="D50" s="182"/>
      <c r="E50" s="182"/>
      <c r="F50" s="182"/>
      <c r="G50" s="67">
        <v>41</v>
      </c>
      <c r="H50" s="71">
        <v>-1374845</v>
      </c>
      <c r="I50" s="71">
        <v>-2258674</v>
      </c>
    </row>
    <row r="51" spans="1:9" ht="12.75" customHeight="1" x14ac:dyDescent="0.2">
      <c r="A51" s="182" t="s">
        <v>211</v>
      </c>
      <c r="B51" s="182"/>
      <c r="C51" s="182"/>
      <c r="D51" s="182"/>
      <c r="E51" s="182"/>
      <c r="F51" s="182"/>
      <c r="G51" s="67">
        <v>42</v>
      </c>
      <c r="H51" s="71">
        <v>0</v>
      </c>
      <c r="I51" s="71">
        <v>-33801</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-1524845</v>
      </c>
      <c r="I54" s="72">
        <f>I49+I50+I51+I52+I53</f>
        <v>-10405654</v>
      </c>
    </row>
    <row r="55" spans="1:9" ht="29.45" customHeight="1" x14ac:dyDescent="0.2">
      <c r="A55" s="244" t="s">
        <v>215</v>
      </c>
      <c r="B55" s="244"/>
      <c r="C55" s="244"/>
      <c r="D55" s="244"/>
      <c r="E55" s="244"/>
      <c r="F55" s="244"/>
      <c r="G55" s="69">
        <v>46</v>
      </c>
      <c r="H55" s="72">
        <f>H48+H54</f>
        <v>-1524845</v>
      </c>
      <c r="I55" s="72">
        <f>I48+I54</f>
        <v>9594339</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-5985565</v>
      </c>
      <c r="I57" s="72">
        <f>I27+I42+I55+I56</f>
        <v>-16916703</v>
      </c>
    </row>
    <row r="58" spans="1:9" x14ac:dyDescent="0.2">
      <c r="A58" s="245" t="s">
        <v>218</v>
      </c>
      <c r="B58" s="245"/>
      <c r="C58" s="245"/>
      <c r="D58" s="245"/>
      <c r="E58" s="245"/>
      <c r="F58" s="245"/>
      <c r="G58" s="67">
        <v>49</v>
      </c>
      <c r="H58" s="71">
        <v>36013795</v>
      </c>
      <c r="I58" s="71">
        <v>28242338</v>
      </c>
    </row>
    <row r="59" spans="1:9" ht="31.15" customHeight="1" x14ac:dyDescent="0.2">
      <c r="A59" s="244" t="s">
        <v>219</v>
      </c>
      <c r="B59" s="244"/>
      <c r="C59" s="244"/>
      <c r="D59" s="244"/>
      <c r="E59" s="244"/>
      <c r="F59" s="244"/>
      <c r="G59" s="69">
        <v>50</v>
      </c>
      <c r="H59" s="72">
        <f>H57+H58</f>
        <v>30028230</v>
      </c>
      <c r="I59" s="72">
        <f>I57+I58</f>
        <v>11325635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464</v>
      </c>
      <c r="B2" s="188"/>
      <c r="C2" s="188"/>
      <c r="D2" s="188"/>
      <c r="E2" s="188"/>
      <c r="F2" s="188"/>
      <c r="G2" s="188"/>
      <c r="H2" s="188"/>
      <c r="I2" s="188"/>
    </row>
    <row r="3" spans="1:9" x14ac:dyDescent="0.2">
      <c r="A3" s="259" t="s">
        <v>446</v>
      </c>
      <c r="B3" s="260"/>
      <c r="C3" s="260"/>
      <c r="D3" s="260"/>
      <c r="E3" s="260"/>
      <c r="F3" s="260"/>
      <c r="G3" s="260"/>
      <c r="H3" s="260"/>
      <c r="I3" s="260"/>
    </row>
    <row r="4" spans="1:9" x14ac:dyDescent="0.2">
      <c r="A4" s="236" t="s">
        <v>461</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393</v>
      </c>
      <c r="B12" s="250"/>
      <c r="C12" s="250"/>
      <c r="D12" s="250"/>
      <c r="E12" s="250"/>
      <c r="F12" s="250"/>
      <c r="G12" s="17">
        <v>5</v>
      </c>
      <c r="H12" s="24">
        <v>0</v>
      </c>
      <c r="I12" s="24">
        <v>0</v>
      </c>
    </row>
    <row r="13" spans="1:9" x14ac:dyDescent="0.2">
      <c r="A13" s="258" t="s">
        <v>394</v>
      </c>
      <c r="B13" s="258"/>
      <c r="C13" s="258"/>
      <c r="D13" s="258"/>
      <c r="E13" s="258"/>
      <c r="F13" s="258"/>
      <c r="G13" s="57">
        <v>6</v>
      </c>
      <c r="H13" s="60">
        <f>SUM(H8:H12)</f>
        <v>0</v>
      </c>
      <c r="I13" s="60">
        <f>SUM(I8:I12)</f>
        <v>0</v>
      </c>
    </row>
    <row r="14" spans="1:9" ht="12.75" customHeight="1" x14ac:dyDescent="0.2">
      <c r="A14" s="250" t="s">
        <v>395</v>
      </c>
      <c r="B14" s="250"/>
      <c r="C14" s="250"/>
      <c r="D14" s="250"/>
      <c r="E14" s="250"/>
      <c r="F14" s="250"/>
      <c r="G14" s="17">
        <v>7</v>
      </c>
      <c r="H14" s="24">
        <v>0</v>
      </c>
      <c r="I14" s="24">
        <v>0</v>
      </c>
    </row>
    <row r="15" spans="1:9" ht="12.75" customHeight="1" x14ac:dyDescent="0.2">
      <c r="A15" s="250" t="s">
        <v>396</v>
      </c>
      <c r="B15" s="250"/>
      <c r="C15" s="250"/>
      <c r="D15" s="250"/>
      <c r="E15" s="250"/>
      <c r="F15" s="250"/>
      <c r="G15" s="17">
        <v>8</v>
      </c>
      <c r="H15" s="24">
        <v>0</v>
      </c>
      <c r="I15" s="24">
        <v>0</v>
      </c>
    </row>
    <row r="16" spans="1:9" ht="12.75" customHeight="1" x14ac:dyDescent="0.2">
      <c r="A16" s="250" t="s">
        <v>397</v>
      </c>
      <c r="B16" s="250"/>
      <c r="C16" s="250"/>
      <c r="D16" s="250"/>
      <c r="E16" s="250"/>
      <c r="F16" s="250"/>
      <c r="G16" s="17">
        <v>9</v>
      </c>
      <c r="H16" s="24">
        <v>0</v>
      </c>
      <c r="I16" s="24">
        <v>0</v>
      </c>
    </row>
    <row r="17" spans="1:9" ht="12.75" customHeight="1" x14ac:dyDescent="0.2">
      <c r="A17" s="250" t="s">
        <v>398</v>
      </c>
      <c r="B17" s="250"/>
      <c r="C17" s="250"/>
      <c r="D17" s="250"/>
      <c r="E17" s="250"/>
      <c r="F17" s="250"/>
      <c r="G17" s="17">
        <v>10</v>
      </c>
      <c r="H17" s="24">
        <v>0</v>
      </c>
      <c r="I17" s="24">
        <v>0</v>
      </c>
    </row>
    <row r="18" spans="1:9" ht="12.75" customHeight="1" x14ac:dyDescent="0.2">
      <c r="A18" s="250" t="s">
        <v>399</v>
      </c>
      <c r="B18" s="250"/>
      <c r="C18" s="250"/>
      <c r="D18" s="250"/>
      <c r="E18" s="250"/>
      <c r="F18" s="250"/>
      <c r="G18" s="17">
        <v>11</v>
      </c>
      <c r="H18" s="24">
        <v>0</v>
      </c>
      <c r="I18" s="24">
        <v>0</v>
      </c>
    </row>
    <row r="19" spans="1:9" ht="12.75" customHeight="1" x14ac:dyDescent="0.2">
      <c r="A19" s="250" t="s">
        <v>400</v>
      </c>
      <c r="B19" s="250"/>
      <c r="C19" s="250"/>
      <c r="D19" s="250"/>
      <c r="E19" s="250"/>
      <c r="F19" s="250"/>
      <c r="G19" s="17">
        <v>12</v>
      </c>
      <c r="H19" s="24">
        <v>0</v>
      </c>
      <c r="I19" s="24">
        <v>0</v>
      </c>
    </row>
    <row r="20" spans="1:9" ht="26.25" customHeight="1" x14ac:dyDescent="0.2">
      <c r="A20" s="258" t="s">
        <v>401</v>
      </c>
      <c r="B20" s="258"/>
      <c r="C20" s="258"/>
      <c r="D20" s="258"/>
      <c r="E20" s="258"/>
      <c r="F20" s="258"/>
      <c r="G20" s="57">
        <v>13</v>
      </c>
      <c r="H20" s="60">
        <f>SUM(H14:H19)</f>
        <v>0</v>
      </c>
      <c r="I20" s="60">
        <f>SUM(I14:I19)</f>
        <v>0</v>
      </c>
    </row>
    <row r="21" spans="1:9" ht="27.6" customHeight="1" x14ac:dyDescent="0.2">
      <c r="A21" s="256" t="s">
        <v>402</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403</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404</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405</v>
      </c>
      <c r="B35" s="251"/>
      <c r="C35" s="251"/>
      <c r="D35" s="251"/>
      <c r="E35" s="251"/>
      <c r="F35" s="251"/>
      <c r="G35" s="57">
        <v>27</v>
      </c>
      <c r="H35" s="61">
        <f>SUM(H30:H34)</f>
        <v>0</v>
      </c>
      <c r="I35" s="61">
        <f>SUM(I30:I34)</f>
        <v>0</v>
      </c>
    </row>
    <row r="36" spans="1:9" ht="28.15" customHeight="1" x14ac:dyDescent="0.2">
      <c r="A36" s="256" t="s">
        <v>406</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407</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408</v>
      </c>
      <c r="B48" s="251"/>
      <c r="C48" s="251"/>
      <c r="D48" s="251"/>
      <c r="E48" s="251"/>
      <c r="F48" s="251"/>
      <c r="G48" s="57">
        <v>39</v>
      </c>
      <c r="H48" s="61">
        <f>H47+H46+H45+H44+H43</f>
        <v>0</v>
      </c>
      <c r="I48" s="61">
        <f>I47+I46+I45+I44+I43</f>
        <v>0</v>
      </c>
    </row>
    <row r="49" spans="1:9" ht="25.9" customHeight="1" x14ac:dyDescent="0.2">
      <c r="A49" s="262" t="s">
        <v>443</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409</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410</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4" zoomScale="85" zoomScaleNormal="100" zoomScaleSheetLayoutView="85" workbookViewId="0">
      <selection activeCell="U59" sqref="U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45292</v>
      </c>
      <c r="F2" s="4" t="s">
        <v>0</v>
      </c>
      <c r="G2" s="9">
        <v>45473</v>
      </c>
      <c r="H2" s="27"/>
      <c r="I2" s="27"/>
      <c r="J2" s="27"/>
      <c r="K2" s="26"/>
      <c r="X2" s="28" t="s">
        <v>446</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13033805</v>
      </c>
      <c r="I7" s="33">
        <v>51447385</v>
      </c>
      <c r="J7" s="33">
        <v>339653</v>
      </c>
      <c r="K7" s="33">
        <v>0</v>
      </c>
      <c r="L7" s="33">
        <v>0</v>
      </c>
      <c r="M7" s="33">
        <v>0</v>
      </c>
      <c r="N7" s="33">
        <v>0</v>
      </c>
      <c r="O7" s="33">
        <v>0</v>
      </c>
      <c r="P7" s="33">
        <v>0</v>
      </c>
      <c r="Q7" s="33">
        <v>0</v>
      </c>
      <c r="R7" s="33">
        <v>0</v>
      </c>
      <c r="S7" s="33">
        <v>0</v>
      </c>
      <c r="T7" s="33">
        <v>0</v>
      </c>
      <c r="U7" s="33">
        <v>2443240</v>
      </c>
      <c r="V7" s="33">
        <v>0</v>
      </c>
      <c r="W7" s="34">
        <f>H7+I7+J7+K7-L7+M7+N7+O7+P7+Q7+R7+U7+V7+S7+T7</f>
        <v>67264083</v>
      </c>
      <c r="X7" s="33">
        <v>0</v>
      </c>
      <c r="Y7" s="34">
        <f>W7+X7</f>
        <v>67264083</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13033805</v>
      </c>
      <c r="I10" s="34">
        <f t="shared" ref="I10:Y10" si="2">I7+I8+I9</f>
        <v>51447385</v>
      </c>
      <c r="J10" s="34">
        <f t="shared" si="2"/>
        <v>339653</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2443240</v>
      </c>
      <c r="V10" s="34">
        <f t="shared" si="2"/>
        <v>0</v>
      </c>
      <c r="W10" s="34">
        <f t="shared" si="2"/>
        <v>67264083</v>
      </c>
      <c r="X10" s="34">
        <f t="shared" si="2"/>
        <v>0</v>
      </c>
      <c r="Y10" s="34">
        <f t="shared" si="2"/>
        <v>67264083</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-2034752</v>
      </c>
      <c r="W11" s="34">
        <f t="shared" ref="W11:W29" si="3">H11+I11+J11+K11-L11+M11+N11+O11+P11+Q11+R11+U11+V11+S11+T11</f>
        <v>-2034752</v>
      </c>
      <c r="X11" s="33">
        <v>0</v>
      </c>
      <c r="Y11" s="34">
        <f t="shared" ref="Y11:Y29" si="4">W11+X11</f>
        <v>-2034752</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418</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-1374845</v>
      </c>
      <c r="V26" s="33">
        <v>0</v>
      </c>
      <c r="W26" s="34">
        <f t="shared" si="3"/>
        <v>-1374845</v>
      </c>
      <c r="X26" s="33">
        <v>0</v>
      </c>
      <c r="Y26" s="34">
        <f t="shared" si="4"/>
        <v>-1374845</v>
      </c>
    </row>
    <row r="27" spans="1:25" ht="12.75" customHeight="1" x14ac:dyDescent="0.2">
      <c r="A27" s="270" t="s">
        <v>422</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423</v>
      </c>
      <c r="B28" s="270"/>
      <c r="C28" s="270"/>
      <c r="D28" s="270"/>
      <c r="E28" s="270"/>
      <c r="F28" s="270"/>
      <c r="G28" s="6">
        <v>22</v>
      </c>
      <c r="H28" s="33">
        <v>0</v>
      </c>
      <c r="I28" s="33">
        <v>0</v>
      </c>
      <c r="J28" s="33">
        <v>74574</v>
      </c>
      <c r="K28" s="33">
        <v>0</v>
      </c>
      <c r="L28" s="33">
        <v>0</v>
      </c>
      <c r="M28" s="33">
        <v>0</v>
      </c>
      <c r="N28" s="33">
        <v>0</v>
      </c>
      <c r="O28" s="33">
        <v>0</v>
      </c>
      <c r="P28" s="33">
        <v>0</v>
      </c>
      <c r="Q28" s="33">
        <v>0</v>
      </c>
      <c r="R28" s="33">
        <v>0</v>
      </c>
      <c r="S28" s="33">
        <v>0</v>
      </c>
      <c r="T28" s="33">
        <v>0</v>
      </c>
      <c r="U28" s="33">
        <v>-74574</v>
      </c>
      <c r="V28" s="33">
        <v>0</v>
      </c>
      <c r="W28" s="34">
        <f t="shared" si="3"/>
        <v>0</v>
      </c>
      <c r="X28" s="33">
        <v>0</v>
      </c>
      <c r="Y28" s="34">
        <f t="shared" si="4"/>
        <v>0</v>
      </c>
    </row>
    <row r="29" spans="1:25" ht="12.75" customHeight="1" x14ac:dyDescent="0.2">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425</v>
      </c>
      <c r="B30" s="288"/>
      <c r="C30" s="288"/>
      <c r="D30" s="288"/>
      <c r="E30" s="288"/>
      <c r="F30" s="288"/>
      <c r="G30" s="8">
        <v>24</v>
      </c>
      <c r="H30" s="36">
        <f>SUM(H10:H29)</f>
        <v>13033805</v>
      </c>
      <c r="I30" s="36">
        <f t="shared" ref="I30:Y30" si="5">SUM(I10:I29)</f>
        <v>51447385</v>
      </c>
      <c r="J30" s="36">
        <f t="shared" si="5"/>
        <v>414227</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993821</v>
      </c>
      <c r="V30" s="36">
        <f t="shared" si="5"/>
        <v>-2034752</v>
      </c>
      <c r="W30" s="36">
        <f t="shared" si="5"/>
        <v>63854486</v>
      </c>
      <c r="X30" s="36">
        <f t="shared" si="5"/>
        <v>0</v>
      </c>
      <c r="Y30" s="36">
        <f t="shared" si="5"/>
        <v>63854486</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1" t="s">
        <v>426</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-2034752</v>
      </c>
      <c r="W33" s="34">
        <f t="shared" si="8"/>
        <v>-2034752</v>
      </c>
      <c r="X33" s="34">
        <f t="shared" si="8"/>
        <v>0</v>
      </c>
      <c r="Y33" s="34">
        <f t="shared" si="8"/>
        <v>-2034752</v>
      </c>
    </row>
    <row r="34" spans="1:25" ht="30.75" customHeight="1" x14ac:dyDescent="0.2">
      <c r="A34" s="292" t="s">
        <v>427</v>
      </c>
      <c r="B34" s="292"/>
      <c r="C34" s="292"/>
      <c r="D34" s="292"/>
      <c r="E34" s="292"/>
      <c r="F34" s="292"/>
      <c r="G34" s="8">
        <v>27</v>
      </c>
      <c r="H34" s="36">
        <f>SUM(H21:H29)</f>
        <v>0</v>
      </c>
      <c r="I34" s="36">
        <f t="shared" ref="I34:Y34" si="10">SUM(I21:I29)</f>
        <v>0</v>
      </c>
      <c r="J34" s="36">
        <f t="shared" si="10"/>
        <v>74574</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-1449419</v>
      </c>
      <c r="V34" s="36">
        <f t="shared" si="10"/>
        <v>0</v>
      </c>
      <c r="W34" s="36">
        <f t="shared" si="10"/>
        <v>-1374845</v>
      </c>
      <c r="X34" s="36">
        <f t="shared" si="10"/>
        <v>0</v>
      </c>
      <c r="Y34" s="36">
        <f t="shared" si="10"/>
        <v>-1374845</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13033800</v>
      </c>
      <c r="I36" s="33">
        <v>51447390</v>
      </c>
      <c r="J36" s="33">
        <v>414227</v>
      </c>
      <c r="K36" s="33">
        <v>0</v>
      </c>
      <c r="L36" s="33">
        <v>0</v>
      </c>
      <c r="M36" s="33">
        <v>0</v>
      </c>
      <c r="N36" s="33">
        <v>0</v>
      </c>
      <c r="O36" s="33">
        <v>0</v>
      </c>
      <c r="P36" s="33">
        <v>0</v>
      </c>
      <c r="Q36" s="33">
        <v>0</v>
      </c>
      <c r="R36" s="33">
        <v>0</v>
      </c>
      <c r="S36" s="33">
        <v>0</v>
      </c>
      <c r="T36" s="33">
        <v>0</v>
      </c>
      <c r="U36" s="33">
        <v>2405428</v>
      </c>
      <c r="V36" s="33">
        <v>0</v>
      </c>
      <c r="W36" s="37">
        <f>H36+I36+J36+K36-L36+M36+N36+O36+P36+Q36+R36+U36+V36+S36+T36</f>
        <v>67300845</v>
      </c>
      <c r="X36" s="33">
        <v>0</v>
      </c>
      <c r="Y36" s="37">
        <f t="shared" ref="Y36:Y38" si="12">W36+X36</f>
        <v>67300845</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428</v>
      </c>
      <c r="B39" s="271"/>
      <c r="C39" s="271"/>
      <c r="D39" s="271"/>
      <c r="E39" s="271"/>
      <c r="F39" s="271"/>
      <c r="G39" s="7">
        <v>31</v>
      </c>
      <c r="H39" s="34">
        <f>H36+H37+H38</f>
        <v>13033800</v>
      </c>
      <c r="I39" s="34">
        <f t="shared" ref="I39:Y39" si="14">I36+I37+I38</f>
        <v>51447390</v>
      </c>
      <c r="J39" s="34">
        <f t="shared" si="14"/>
        <v>414227</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2405428</v>
      </c>
      <c r="V39" s="34">
        <f t="shared" si="14"/>
        <v>0</v>
      </c>
      <c r="W39" s="34">
        <f t="shared" si="14"/>
        <v>67300845</v>
      </c>
      <c r="X39" s="34">
        <f t="shared" si="14"/>
        <v>0</v>
      </c>
      <c r="Y39" s="34">
        <f t="shared" si="14"/>
        <v>67300845</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2401982</v>
      </c>
      <c r="W40" s="37">
        <f t="shared" ref="W40:W58" si="15">H40+I40+J40+K40-L40+M40+N40+O40+P40+Q40+R40+U40+V40+S40+T40</f>
        <v>2401982</v>
      </c>
      <c r="X40" s="33">
        <v>0</v>
      </c>
      <c r="Y40" s="37">
        <f t="shared" ref="Y40:Y58" si="16">W40+X40</f>
        <v>2401982</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-2258674</v>
      </c>
      <c r="V55" s="33">
        <v>0</v>
      </c>
      <c r="W55" s="37">
        <f t="shared" si="15"/>
        <v>-2258674</v>
      </c>
      <c r="X55" s="33">
        <v>0</v>
      </c>
      <c r="Y55" s="37">
        <f t="shared" si="16"/>
        <v>-2258674</v>
      </c>
    </row>
    <row r="56" spans="1:25" ht="12.75" customHeight="1" x14ac:dyDescent="0.2">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430</v>
      </c>
      <c r="B57" s="270"/>
      <c r="C57" s="270"/>
      <c r="D57" s="270"/>
      <c r="E57" s="270"/>
      <c r="F57" s="270"/>
      <c r="G57" s="6">
        <v>49</v>
      </c>
      <c r="H57" s="33">
        <v>0</v>
      </c>
      <c r="I57" s="33">
        <v>0</v>
      </c>
      <c r="J57" s="33">
        <v>70580</v>
      </c>
      <c r="K57" s="33">
        <v>0</v>
      </c>
      <c r="L57" s="33">
        <v>0</v>
      </c>
      <c r="M57" s="33">
        <v>0</v>
      </c>
      <c r="N57" s="33">
        <v>0</v>
      </c>
      <c r="O57" s="33">
        <v>0</v>
      </c>
      <c r="P57" s="33">
        <v>0</v>
      </c>
      <c r="Q57" s="33">
        <v>0</v>
      </c>
      <c r="R57" s="33">
        <v>0</v>
      </c>
      <c r="S57" s="33">
        <v>0</v>
      </c>
      <c r="T57" s="33">
        <v>0</v>
      </c>
      <c r="U57" s="33">
        <v>-70580</v>
      </c>
      <c r="V57" s="33">
        <v>0</v>
      </c>
      <c r="W57" s="37">
        <f t="shared" si="15"/>
        <v>0</v>
      </c>
      <c r="X57" s="33">
        <v>0</v>
      </c>
      <c r="Y57" s="37">
        <f t="shared" si="16"/>
        <v>0</v>
      </c>
    </row>
    <row r="58" spans="1:25" ht="12.75" customHeight="1" x14ac:dyDescent="0.2">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431</v>
      </c>
      <c r="B59" s="288"/>
      <c r="C59" s="288"/>
      <c r="D59" s="288"/>
      <c r="E59" s="288"/>
      <c r="F59" s="288"/>
      <c r="G59" s="8">
        <v>51</v>
      </c>
      <c r="H59" s="36">
        <f>SUM(H39:H58)</f>
        <v>13033800</v>
      </c>
      <c r="I59" s="36">
        <f t="shared" ref="I59:Y59" si="17">SUM(I39:I58)</f>
        <v>51447390</v>
      </c>
      <c r="J59" s="36">
        <f t="shared" si="17"/>
        <v>484807</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76174</v>
      </c>
      <c r="V59" s="36">
        <f t="shared" si="17"/>
        <v>2401982</v>
      </c>
      <c r="W59" s="36">
        <f t="shared" si="17"/>
        <v>67444153</v>
      </c>
      <c r="X59" s="36">
        <f t="shared" si="17"/>
        <v>0</v>
      </c>
      <c r="Y59" s="36">
        <f t="shared" si="17"/>
        <v>67444153</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432</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1" t="s">
        <v>433</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2401982</v>
      </c>
      <c r="W62" s="37">
        <f t="shared" si="20"/>
        <v>2401982</v>
      </c>
      <c r="X62" s="37">
        <f t="shared" si="20"/>
        <v>0</v>
      </c>
      <c r="Y62" s="37">
        <f t="shared" si="20"/>
        <v>2401982</v>
      </c>
    </row>
    <row r="63" spans="1:25" ht="29.25" customHeight="1" x14ac:dyDescent="0.2">
      <c r="A63" s="292" t="s">
        <v>434</v>
      </c>
      <c r="B63" s="292"/>
      <c r="C63" s="292"/>
      <c r="D63" s="292"/>
      <c r="E63" s="292"/>
      <c r="F63" s="292"/>
      <c r="G63" s="8">
        <v>54</v>
      </c>
      <c r="H63" s="38">
        <f>SUM(H50:H58)</f>
        <v>0</v>
      </c>
      <c r="I63" s="38">
        <f t="shared" ref="I63:Y63" si="22">SUM(I50:I58)</f>
        <v>0</v>
      </c>
      <c r="J63" s="38">
        <f t="shared" si="22"/>
        <v>70580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-2329254</v>
      </c>
      <c r="V63" s="38">
        <f t="shared" si="22"/>
        <v>0</v>
      </c>
      <c r="W63" s="38">
        <f t="shared" si="22"/>
        <v>-2258674</v>
      </c>
      <c r="X63" s="38">
        <f t="shared" si="22"/>
        <v>0</v>
      </c>
      <c r="Y63" s="38">
        <f t="shared" si="22"/>
        <v>-2258674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M37" sqref="M37"/>
    </sheetView>
  </sheetViews>
  <sheetFormatPr defaultRowHeight="12.75" x14ac:dyDescent="0.2"/>
  <cols>
    <col min="9" max="9" width="95" customWidth="1"/>
  </cols>
  <sheetData>
    <row r="1" spans="1:9" x14ac:dyDescent="0.2">
      <c r="A1" s="294" t="s">
        <v>462</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2024-10-29T15:38:23Z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2023-04-26T16:48:48Z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4c468eea-919f-4d4d-a8d3-fe629a63a39a</vt:lpwstr>
  </property>
  <property fmtid="{D5CDD505-2E9C-101B-9397-08002B2CF9AE}" pid="9" name="MSIP_Label_b991ffe9-e2c7-4770-b301-6c383312e878_ContentBits">
    <vt:lpwstr>1</vt:lpwstr>
  </property>
</Properties>
</file>