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2024\06.2024\TFI\nekonsolidirani\za burzu\"/>
    </mc:Choice>
  </mc:AlternateContent>
  <xr:revisionPtr revIDLastSave="0" documentId="13_ncr:1_{37983F3C-EEB3-48FA-BDD2-8EEBD9B4232B}" xr6:coauthVersionLast="47" xr6:coauthVersionMax="47" xr10:uidLastSave="{00000000-0000-0000-0000-000000000000}"/>
  <bookViews>
    <workbookView xWindow="2868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3" i="26" l="1"/>
  <c r="J83" i="26"/>
  <c r="I83" i="26"/>
  <c r="H83" i="26"/>
  <c r="K82" i="26"/>
  <c r="J82" i="26"/>
  <c r="I82" i="26"/>
  <c r="H82" i="26"/>
  <c r="K81" i="26"/>
  <c r="J81" i="26"/>
  <c r="I81" i="26"/>
  <c r="H81" i="26"/>
  <c r="K80" i="26"/>
  <c r="J80" i="26"/>
  <c r="I80" i="26"/>
  <c r="H80" i="26"/>
  <c r="K77" i="26"/>
  <c r="J77" i="26"/>
  <c r="I77" i="26"/>
  <c r="H77" i="26"/>
  <c r="K75" i="26"/>
  <c r="J75" i="26"/>
  <c r="I75" i="26"/>
  <c r="H75" i="26"/>
  <c r="K74" i="26"/>
  <c r="J74" i="26"/>
  <c r="I74" i="26"/>
  <c r="H74" i="26"/>
  <c r="I53" i="18" l="1"/>
  <c r="W7" i="22"/>
  <c r="W9" i="22"/>
  <c r="W8" i="22"/>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<sst xmlns="http://schemas.openxmlformats.org/spreadsheetml/2006/main" count="536" uniqueCount="466">
  <si>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</si>
  <si>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</si>
  <si>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</si>
  <si>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</si>
  <si>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</si>
  <si>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</si>
  <si>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</si>
  <si>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</si>
  <si>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</si>
  <si>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</si>
  <si>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</si>
  <si>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</si>
  <si>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</si>
  <si>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</si>
  <si>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</si>
  <si>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</si>
  <si>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</si>
  <si>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</si>
  <si>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</si>
  <si>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</si>
  <si>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</si>
  <si>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</si>
  <si>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</si>
  <si>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</si>
  <si>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</si>
  <si>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</si>
  <si>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</si>
  <si>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</si>
  <si>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</si>
  <si>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</si>
  <si>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</si>
  <si>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</si>
  <si>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</si>
  <si>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</si>
  <si>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</si>
  <si>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</si>
  <si>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</si>
  <si>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</si>
  <si>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</si>
  <si>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</si>
  <si>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</si>
  <si>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</si>
  <si>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</si>
  <si>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</si>
  <si>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</si>
  <si>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</si>
  <si>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</si>
  <si>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</si>
  <si>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</si>
  <si>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</si>
  <si>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</si>
  <si>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</si>
  <si>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</si>
  <si>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</si>
  <si>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</si>
  <si>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</si>
  <si>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</si>
  <si>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</si>
  <si>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</si>
  <si>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</si>
  <si>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</si>
  <si>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</si>
  <si>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</si>
  <si>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</si>
  <si>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</si>
  <si>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</si>
  <si>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</si>
  <si>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</si>
  <si>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</si>
  <si>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</si>
  <si>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</si>
  <si>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</si>
  <si>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</si>
  <si>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</si>
  <si>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</si>
  <si>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</si>
  <si>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</si>
  <si>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</si>
  <si>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</si>
  <si>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</si>
  <si>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</si>
  <si>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</si>
  <si>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</si>
  <si>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</si>
  <si>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</si>
  <si>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</si>
  <si>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</si>
  <si>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</si>
  <si>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</si>
  <si>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</si>
  <si>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</si>
  <si>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</si>
  <si>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</si>
  <si>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</si>
  <si>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</si>
  <si>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</si>
  <si>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</si>
  <si>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</si>
  <si>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</si>
  <si>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</si>
  <si>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</si>
  <si>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</si>
  <si>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</si>
  <si>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</si>
  <si>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</si>
  <si>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</si>
  <si>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</si>
  <si>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</si>
  <si>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</si>
  <si>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</si>
  <si>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</si>
  <si>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</si>
  <si>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</si>
  <si>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</si>
  <si>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</si>
  <si>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</si>
  <si>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</si>
  <si>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</si>
  <si>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</si>
  <si>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</si>
  <si>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</si>
  <si>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</si>
  <si>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</si>
  <si>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</si>
  <si>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</si>
  <si>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</si>
  <si>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</si>
  <si>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</si>
  <si>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</si>
  <si>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</si>
  <si>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</si>
  <si>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</si>
  <si>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</si>
  <si>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</si>
  <si>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</si>
  <si>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</si>
  <si>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</si>
  <si>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</si>
  <si>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</si>
  <si>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</si>
  <si>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</si>
  <si>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</si>
  <si>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</si>
  <si>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</si>
  <si>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</si>
  <si>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</si>
  <si>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</si>
  <si>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</si>
  <si>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</si>
  <si>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</si>
  <si>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</si>
  <si>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</si>
  <si>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</si>
  <si>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</si>
  <si>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</si>
  <si>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</si>
  <si>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</si>
  <si>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</si>
  <si>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</si>
  <si>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</si>
  <si>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</si>
  <si>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</si>
  <si>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</si>
  <si>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</si>
  <si>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</si>
  <si>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</si>
  <si>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</si>
  <si>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</si>
  <si>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</si>
  <si>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</si>
  <si>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</si>
  <si>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</si>
  <si>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</si>
  <si>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</si>
  <si>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</si>
  <si>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</si>
  <si>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</si>
  <si>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</si>
  <si>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</si>
  <si>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</si>
  <si>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</si>
  <si>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</si>
  <si>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</si>
  <si>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</si>
  <si>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</si>
  <si>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</si>
  <si>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</si>
  <si>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</si>
  <si>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</si>
  <si>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</si>
  <si>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</si>
  <si>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</si>
  <si>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</si>
  <si>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</si>
  <si>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</si>
  <si>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</si>
  <si>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</si>
  <si>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</si>
  <si>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</si>
  <si>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</si>
  <si>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</si>
  <si>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</si>
  <si>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</si>
  <si>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</si>
  <si>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</si>
  <si>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</si>
  <si>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</si>
  <si>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</si>
  <si>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</si>
  <si>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</si>
  <si>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</si>
  <si>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</si>
  <si>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</si>
  <si>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</si>
  <si>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</si>
  <si>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</si>
  <si>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</si>
  <si>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</si>
  <si>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</si>
  <si>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</si>
  <si>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</si>
  <si>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</si>
  <si>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</si>
  <si>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</si>
  <si>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</si>
  <si>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</si>
  <si>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</si>
  <si>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</si>
  <si>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</si>
  <si>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</si>
  <si>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</si>
  <si>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</si>
  <si>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</si>
  <si>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</si>
  <si>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</si>
  <si>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</si>
  <si>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</si>
  <si>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</si>
  <si>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</si>
  <si>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</si>
  <si>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</si>
  <si>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</si>
  <si>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</si>
  <si>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</si>
  <si>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</si>
  <si>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</si>
  <si>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</si>
  <si>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</si>
  <si>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</si>
  <si>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</si>
  <si>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</si>
  <si>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</si>
  <si>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</si>
  <si>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</si>
  <si>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</si>
  <si>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</si>
  <si>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</si>
  <si>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</si>
  <si>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</si>
  <si>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</si>
  <si>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</si>
  <si>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</si>
  <si>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</si>
  <si>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</si>
  <si>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</si>
  <si>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</si>
  <si>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</si>
  <si>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</si>
  <si>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</si>
  <si>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</si>
  <si>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</si>
  <si>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</si>
  <si>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</si>
  <si>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</si>
  <si>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</si>
  <si>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</si>
  <si>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</si>
  <si>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</si>
  <si>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</si>
  <si>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</si>
  <si>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</si>
  <si>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</si>
  <si>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</si>
  <si>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</si>
  <si>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</si>
  <si>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</si>
  <si>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</si>
  <si>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</si>
  <si>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</si>
  <si>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</si>
  <si>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</si>
  <si>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</si>
  <si>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</si>
  <si>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</si>
  <si>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</si>
  <si>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</si>
  <si>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</si>
  <si>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</si>
  <si>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</si>
  <si>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</si>
  <si>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</si>
  <si>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</si>
  <si>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</si>
  <si>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</si>
  <si>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</si>
  <si>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</si>
  <si>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</si>
  <si>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</si>
  <si>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</si>
  <si>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</si>
  <si>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</si>
  <si>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</si>
  <si>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</si>
  <si>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</si>
  <si>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</si>
  <si>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</si>
  <si>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</si>
  <si>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</si>
  <si>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</si>
  <si>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</si>
  <si>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</si>
  <si>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</si>
  <si>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</si>
  <si>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</si>
  <si>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</si>
  <si>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</si>
  <si>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</si>
  <si>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</si>
  <si>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</si>
  <si>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</si>
  <si>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</si>
  <si>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</si>
  <si>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</si>
  <si>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</si>
  <si>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</si>
  <si>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</si>
  <si>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</si>
  <si>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</si>
  <si>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</si>
  <si>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</si>
  <si>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</si>
  <si>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</si>
  <si>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</si>
  <si>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</si>
  <si>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</si>
  <si>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</si>
  <si>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</si>
  <si>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</si>
  <si>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</si>
  <si>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</si>
  <si>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</si>
  <si>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</si>
  <si>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</si>
  <si>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</si>
  <si>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</si>
  <si>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</si>
  <si>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</si>
  <si>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</si>
  <si>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</si>
  <si>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</si>
  <si>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</si>
  <si>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</si>
  <si>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</si>
  <si>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</si>
  <si>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</si>
  <si>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</si>
  <si>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</si>
  <si>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</si>
  <si>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</si>
  <si>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</si>
  <si>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</si>
  <si>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</si>
  <si>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</si>
  <si>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</si>
  <si>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</si>
  <si>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</si>
  <si>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</si>
  <si>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</si>
  <si>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</si>
  <si>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</si>
  <si>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</si>
  <si>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</si>
  <si>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</si>
  <si>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</si>
  <si>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</si>
  <si>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</si>
  <si>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</si>
  <si>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</si>
  <si>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</si>
  <si>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</si>
  <si>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</si>
  <si>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</si>
  <si>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</si>
  <si>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</si>
  <si>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</si>
  <si>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</si>
  <si>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</si>
  <si>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</si>
  <si>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</si>
  <si>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</si>
  <si>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</si>
  <si>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</si>
  <si>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</si>
  <si>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</si>
  <si>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</si>
  <si>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</si>
  <si>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</si>
  <si>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</si>
  <si>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</si>
  <si>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</si>
  <si>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</si>
  <si>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</si>
  <si>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</si>
  <si>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</si>
  <si>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</si>
  <si>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</si>
  <si>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</si>
  <si>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</si>
  <si>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</si>
  <si>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</si>
  <si>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</si>
  <si>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</si>
  <si>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</si>
  <si>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</si>
  <si>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</si>
  <si>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</si>
  <si>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</si>
  <si>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</si>
  <si>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</si>
  <si>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</si>
  <si>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</si>
  <si>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</si>
  <si>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</si>
  <si>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</si>
  <si>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</si>
  <si>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</si>
  <si>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</si>
  <si>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</si>
  <si>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</si>
  <si>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</si>
  <si>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</si>
  <si>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</si>
  <si>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</si>
  <si>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</si>
  <si>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</si>
  <si>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</si>
  <si>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</si>
  <si>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</si>
  <si>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HR</t>
  </si>
  <si>
    <t>081210030</t>
  </si>
  <si>
    <t>97643</t>
  </si>
  <si>
    <t>74780080JD6L45P7YG07</t>
  </si>
  <si>
    <t>Zagreb</t>
  </si>
  <si>
    <t>investitori@mplusgroup.eu</t>
  </si>
  <si>
    <t>www.mplusgroup.eu</t>
  </si>
  <si>
    <t>n/a</t>
  </si>
  <si>
    <t>Miroslav Šamu</t>
  </si>
  <si>
    <t xml:space="preserve">00385 (1) 6447 899 </t>
  </si>
  <si>
    <t>miroslav.samu@mplusgroup.hr</t>
  </si>
  <si>
    <t>Ulica grada Vukovara 23</t>
  </si>
  <si>
    <t>stanje na dan 30.06.2024</t>
  </si>
  <si>
    <t>u razdoblju 01.01.2024 do 30.06.2024</t>
  </si>
  <si>
    <t>u razdoblju 01.01.2024. do 30.06.2024.</t>
  </si>
  <si>
    <t>BOSQAR d.d.</t>
  </si>
  <si>
    <t>Obveznik: BOSQAR d.d.</t>
  </si>
  <si>
    <r>
      <t xml:space="preserve">BILJEŠKE UZ FINANCIJSKE IZVJEŠTAJE - TFI
(koji se sastavljaju za tromjesečna razdoblja)
Naziv izdavatelja: BOSQAR d.d., Zagreb
OIB: 62230095889
Izvještajno razdoblje: 01.01.2024. - 30.06.2024.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BOSQAR d.d.
Sjedište (adresa) izdavatelja: Ulica grada Vukovara 23, 10000 Zagreb
Pravni oblik izdavatelja: dioničko društvo
Država osnivanja: Republika Hrvatska
Matični broj subjekta: 81210030
Osobni identifikacijski broj: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400.000 eura dospijeva nakon više od 5 godina. Ukupna dugovanja bankama i financijskim institucijama pokrivena su zadužnicama te, manjim dijelom, kolateralom.
6. prosječan broj zaposlenih tijekom tekućeg razdoblja
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BOSQAR d.d. čini ukupnu vrijednost od </t>
    </r>
    <r>
      <rPr>
        <sz val="10"/>
        <rFont val="Arial"/>
        <family val="2"/>
      </rPr>
      <t>13.033.800 e</t>
    </r>
    <r>
      <rPr>
        <sz val="10"/>
        <rFont val="Arial"/>
        <family val="2"/>
        <charset val="238"/>
      </rPr>
      <t xml:space="preserve">ura na dan </t>
    </r>
    <r>
      <rPr>
        <sz val="10"/>
        <rFont val="Arial"/>
        <family val="2"/>
      </rPr>
      <t>30. lipnja 2024 i podijeljen je na 982.032</t>
    </r>
    <r>
      <rPr>
        <sz val="10"/>
        <rFont val="Arial"/>
        <family val="2"/>
        <charset val="238"/>
      </rPr>
      <t xml:space="preserve">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BOSQAR d.d.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</si>
</sst>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4\03.2024\TFI\nekonsolidirani\TFI_Q1_2024_pojedina&#269;ni.xlsx" TargetMode="External"/><Relationship Id="rId1" Type="http://schemas.openxmlformats.org/officeDocument/2006/relationships/externalLinkPath" Target="/Konsolidacija/2024/03.2024/TFI/nekonsolidirani/TFI_Q1_2024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S excel"/>
      <sheetName val="BS word"/>
      <sheetName val="PL excel"/>
      <sheetName val="PL word"/>
      <sheetName val="CF excel"/>
      <sheetName val="CF word"/>
      <sheetName val="PK excel"/>
      <sheetName val="PK word"/>
      <sheetName val="Reconciliatio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0" sqref="C2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45292</v>
      </c>
      <c r="F4" s="177"/>
      <c r="G4" s="86" t="s">
        <v>0</v>
      </c>
      <c r="H4" s="176">
        <v>45473</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447</v>
      </c>
      <c r="D11" s="160"/>
      <c r="E11" s="96"/>
      <c r="F11" s="126" t="s">
        <v>331</v>
      </c>
      <c r="G11" s="163"/>
      <c r="H11" s="142" t="s">
        <v>448</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449</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v>62230095889</v>
      </c>
      <c r="D15" s="160"/>
      <c r="E15" s="164"/>
      <c r="F15" s="155"/>
      <c r="G15" s="101" t="s">
        <v>332</v>
      </c>
      <c r="H15" s="142" t="s">
        <v>451</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450</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463</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452</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459</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453</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454</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6</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t="s">
        <v>455</v>
      </c>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456</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457</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458</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455</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455</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6" sqref="I1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460</v>
      </c>
      <c r="B2" s="192"/>
      <c r="C2" s="192"/>
      <c r="D2" s="192"/>
      <c r="E2" s="192"/>
      <c r="F2" s="192"/>
      <c r="G2" s="192"/>
      <c r="H2" s="192"/>
      <c r="I2" s="192"/>
    </row>
    <row r="3" spans="1:9" x14ac:dyDescent="0.25">
      <c r="A3" s="193" t="s">
        <v>446</v>
      </c>
      <c r="B3" s="193"/>
      <c r="C3" s="193"/>
      <c r="D3" s="193"/>
      <c r="E3" s="193"/>
      <c r="F3" s="193"/>
      <c r="G3" s="193"/>
      <c r="H3" s="193"/>
      <c r="I3" s="193"/>
    </row>
    <row r="4" spans="1:9" x14ac:dyDescent="0.25">
      <c r="A4" s="194" t="s">
        <v>464</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85671158</v>
      </c>
      <c r="I9" s="120">
        <f>I10+I17+I27+I38+I43</f>
        <v>103408778</v>
      </c>
    </row>
    <row r="10" spans="1:9" ht="12.75" customHeight="1" x14ac:dyDescent="0.25">
      <c r="A10" s="186" t="s">
        <v>5</v>
      </c>
      <c r="B10" s="186"/>
      <c r="C10" s="186"/>
      <c r="D10" s="186"/>
      <c r="E10" s="186"/>
      <c r="F10" s="186"/>
      <c r="G10" s="12">
        <v>3</v>
      </c>
      <c r="H10" s="120">
        <f>H11+H12+H13+H14+H15+H16</f>
        <v>89075</v>
      </c>
      <c r="I10" s="120">
        <f>I11+I12+I13+I14+I15+I16</f>
        <v>86938</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89075</v>
      </c>
      <c r="I12" s="18">
        <v>68295</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18643</v>
      </c>
    </row>
    <row r="17" spans="1:9" ht="12.75" customHeight="1" x14ac:dyDescent="0.25">
      <c r="A17" s="186" t="s">
        <v>12</v>
      </c>
      <c r="B17" s="186"/>
      <c r="C17" s="186"/>
      <c r="D17" s="186"/>
      <c r="E17" s="186"/>
      <c r="F17" s="186"/>
      <c r="G17" s="12">
        <v>10</v>
      </c>
      <c r="H17" s="120">
        <f>H18+H19+H20+H21+H22+H23+H24+H25+H26</f>
        <v>2512856</v>
      </c>
      <c r="I17" s="120">
        <f>I18+I19+I20+I21+I22+I23+I24+I25+I26</f>
        <v>2465089</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2511827</v>
      </c>
      <c r="I19" s="18">
        <v>2464434</v>
      </c>
    </row>
    <row r="20" spans="1:9" ht="12.75" customHeight="1" x14ac:dyDescent="0.25">
      <c r="A20" s="182" t="s">
        <v>15</v>
      </c>
      <c r="B20" s="182"/>
      <c r="C20" s="182"/>
      <c r="D20" s="182"/>
      <c r="E20" s="182"/>
      <c r="F20" s="182"/>
      <c r="G20" s="11">
        <v>13</v>
      </c>
      <c r="H20" s="18">
        <v>1029</v>
      </c>
      <c r="I20" s="18">
        <v>655</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0</v>
      </c>
      <c r="I24" s="18">
        <v>0</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0</v>
      </c>
      <c r="I26" s="18">
        <v>0</v>
      </c>
    </row>
    <row r="27" spans="1:9" ht="12.75" customHeight="1" x14ac:dyDescent="0.25">
      <c r="A27" s="186" t="s">
        <v>22</v>
      </c>
      <c r="B27" s="186"/>
      <c r="C27" s="186"/>
      <c r="D27" s="186"/>
      <c r="E27" s="186"/>
      <c r="F27" s="186"/>
      <c r="G27" s="12">
        <v>20</v>
      </c>
      <c r="H27" s="120">
        <f>SUM(H28:H37)</f>
        <v>71298432</v>
      </c>
      <c r="I27" s="120">
        <f>SUM(I28:I37)</f>
        <v>97272615</v>
      </c>
    </row>
    <row r="28" spans="1:9" ht="12.75" customHeight="1" x14ac:dyDescent="0.25">
      <c r="A28" s="182" t="s">
        <v>23</v>
      </c>
      <c r="B28" s="182"/>
      <c r="C28" s="182"/>
      <c r="D28" s="182"/>
      <c r="E28" s="182"/>
      <c r="F28" s="182"/>
      <c r="G28" s="11">
        <v>21</v>
      </c>
      <c r="H28" s="18">
        <v>38314420</v>
      </c>
      <c r="I28" s="18">
        <v>72493041</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31511954</v>
      </c>
      <c r="I30" s="18">
        <v>24153672</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1472058</v>
      </c>
      <c r="I35" s="18">
        <v>625902</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11770795</v>
      </c>
      <c r="I38" s="120">
        <f>I39+I40+I41+I42</f>
        <v>3584136</v>
      </c>
    </row>
    <row r="39" spans="1:9" ht="12.75" customHeight="1" x14ac:dyDescent="0.25">
      <c r="A39" s="182" t="s">
        <v>34</v>
      </c>
      <c r="B39" s="182"/>
      <c r="C39" s="182"/>
      <c r="D39" s="182"/>
      <c r="E39" s="182"/>
      <c r="F39" s="182"/>
      <c r="G39" s="11">
        <v>32</v>
      </c>
      <c r="H39" s="18">
        <v>11770795</v>
      </c>
      <c r="I39" s="18">
        <v>3584136</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29869484</v>
      </c>
      <c r="I44" s="120">
        <f>I45+I53+I60+I70</f>
        <v>22197154</v>
      </c>
    </row>
    <row r="45" spans="1:9" ht="12.75" customHeight="1" x14ac:dyDescent="0.25">
      <c r="A45" s="186" t="s">
        <v>39</v>
      </c>
      <c r="B45" s="186"/>
      <c r="C45" s="186"/>
      <c r="D45" s="186"/>
      <c r="E45" s="186"/>
      <c r="F45" s="186"/>
      <c r="G45" s="12">
        <v>38</v>
      </c>
      <c r="H45" s="120">
        <f>SUM(H46:H52)</f>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1126742</v>
      </c>
      <c r="I53" s="120">
        <f>SUM(I54:I59)</f>
        <v>2692875</v>
      </c>
    </row>
    <row r="54" spans="1:9" ht="12.75" customHeight="1" x14ac:dyDescent="0.25">
      <c r="A54" s="182" t="s">
        <v>48</v>
      </c>
      <c r="B54" s="182"/>
      <c r="C54" s="182"/>
      <c r="D54" s="182"/>
      <c r="E54" s="182"/>
      <c r="F54" s="182"/>
      <c r="G54" s="11">
        <v>47</v>
      </c>
      <c r="H54" s="18">
        <v>239920</v>
      </c>
      <c r="I54" s="18">
        <v>1597547</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27038</v>
      </c>
      <c r="I56" s="18">
        <v>189226</v>
      </c>
    </row>
    <row r="57" spans="1:9" ht="12.75" customHeight="1" x14ac:dyDescent="0.25">
      <c r="A57" s="182" t="s">
        <v>51</v>
      </c>
      <c r="B57" s="182"/>
      <c r="C57" s="182"/>
      <c r="D57" s="182"/>
      <c r="E57" s="182"/>
      <c r="F57" s="182"/>
      <c r="G57" s="11">
        <v>50</v>
      </c>
      <c r="H57" s="18">
        <v>555</v>
      </c>
      <c r="I57" s="18">
        <v>1192</v>
      </c>
    </row>
    <row r="58" spans="1:9" ht="12.75" customHeight="1" x14ac:dyDescent="0.25">
      <c r="A58" s="182" t="s">
        <v>52</v>
      </c>
      <c r="B58" s="182"/>
      <c r="C58" s="182"/>
      <c r="D58" s="182"/>
      <c r="E58" s="182"/>
      <c r="F58" s="182"/>
      <c r="G58" s="11">
        <v>51</v>
      </c>
      <c r="H58" s="18">
        <v>859229</v>
      </c>
      <c r="I58" s="18">
        <v>904798</v>
      </c>
    </row>
    <row r="59" spans="1:9" ht="12.75" customHeight="1" x14ac:dyDescent="0.25">
      <c r="A59" s="182" t="s">
        <v>53</v>
      </c>
      <c r="B59" s="182"/>
      <c r="C59" s="182"/>
      <c r="D59" s="182"/>
      <c r="E59" s="182"/>
      <c r="F59" s="182"/>
      <c r="G59" s="11">
        <v>52</v>
      </c>
      <c r="H59" s="18">
        <v>0</v>
      </c>
      <c r="I59" s="18">
        <v>112</v>
      </c>
    </row>
    <row r="60" spans="1:9" ht="12.75" customHeight="1" x14ac:dyDescent="0.25">
      <c r="A60" s="186" t="s">
        <v>54</v>
      </c>
      <c r="B60" s="186"/>
      <c r="C60" s="186"/>
      <c r="D60" s="186"/>
      <c r="E60" s="186"/>
      <c r="F60" s="186"/>
      <c r="G60" s="12">
        <v>53</v>
      </c>
      <c r="H60" s="120">
        <f>SUM(H61:H69)</f>
        <v>500404</v>
      </c>
      <c r="I60" s="120">
        <f>SUM(I61:I69)</f>
        <v>4496261</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3463860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500404</v>
      </c>
      <c r="I68" s="18">
        <v>1032401</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28242338</v>
      </c>
      <c r="I70" s="18">
        <v>15008018</v>
      </c>
    </row>
    <row r="71" spans="1:9" ht="12.75" customHeight="1" x14ac:dyDescent="0.25">
      <c r="A71" s="183" t="s">
        <v>58</v>
      </c>
      <c r="B71" s="183"/>
      <c r="C71" s="183"/>
      <c r="D71" s="183"/>
      <c r="E71" s="183"/>
      <c r="F71" s="183"/>
      <c r="G71" s="11">
        <v>64</v>
      </c>
      <c r="H71" s="18">
        <v>171367</v>
      </c>
      <c r="I71" s="18">
        <v>201798</v>
      </c>
    </row>
    <row r="72" spans="1:9" ht="12.75" customHeight="1" x14ac:dyDescent="0.25">
      <c r="A72" s="184" t="s">
        <v>304</v>
      </c>
      <c r="B72" s="184"/>
      <c r="C72" s="184"/>
      <c r="D72" s="184"/>
      <c r="E72" s="184"/>
      <c r="F72" s="184"/>
      <c r="G72" s="12">
        <v>65</v>
      </c>
      <c r="H72" s="120">
        <f>H8+H9+H44+H71</f>
        <v>115712009</v>
      </c>
      <c r="I72" s="120">
        <f>I8+I9+I44+I71</f>
        <v>125807730</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67300845</v>
      </c>
      <c r="I75" s="121">
        <f>I76+I77+I78+I84+I85+I91+I94+I97</f>
        <v>65177355</v>
      </c>
    </row>
    <row r="76" spans="1:9" ht="12.75" customHeight="1" x14ac:dyDescent="0.25">
      <c r="A76" s="182" t="s">
        <v>61</v>
      </c>
      <c r="B76" s="182"/>
      <c r="C76" s="182"/>
      <c r="D76" s="182"/>
      <c r="E76" s="182"/>
      <c r="F76" s="182"/>
      <c r="G76" s="11">
        <v>68</v>
      </c>
      <c r="H76" s="18">
        <v>13033800</v>
      </c>
      <c r="I76" s="18">
        <v>13033800</v>
      </c>
    </row>
    <row r="77" spans="1:9" ht="12.75" customHeight="1" x14ac:dyDescent="0.25">
      <c r="A77" s="182" t="s">
        <v>62</v>
      </c>
      <c r="B77" s="182"/>
      <c r="C77" s="182"/>
      <c r="D77" s="182"/>
      <c r="E77" s="182"/>
      <c r="F77" s="182"/>
      <c r="G77" s="11">
        <v>69</v>
      </c>
      <c r="H77" s="18">
        <v>51447390</v>
      </c>
      <c r="I77" s="18">
        <v>51447390</v>
      </c>
    </row>
    <row r="78" spans="1:9" ht="12.75" customHeight="1" x14ac:dyDescent="0.25">
      <c r="A78" s="186" t="s">
        <v>63</v>
      </c>
      <c r="B78" s="186"/>
      <c r="C78" s="186"/>
      <c r="D78" s="186"/>
      <c r="E78" s="186"/>
      <c r="F78" s="186"/>
      <c r="G78" s="12">
        <v>70</v>
      </c>
      <c r="H78" s="121">
        <f>SUM(H79:H83)</f>
        <v>414227</v>
      </c>
      <c r="I78" s="121">
        <f>SUM(I79:I83)</f>
        <v>484807</v>
      </c>
    </row>
    <row r="79" spans="1:9" ht="12.75" customHeight="1" x14ac:dyDescent="0.25">
      <c r="A79" s="182" t="s">
        <v>64</v>
      </c>
      <c r="B79" s="182"/>
      <c r="C79" s="182"/>
      <c r="D79" s="182"/>
      <c r="E79" s="182"/>
      <c r="F79" s="182"/>
      <c r="G79" s="11">
        <v>71</v>
      </c>
      <c r="H79" s="18">
        <v>414227</v>
      </c>
      <c r="I79" s="18">
        <v>484807</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993821</v>
      </c>
      <c r="I91" s="120">
        <f>I92-I93</f>
        <v>76175</v>
      </c>
    </row>
    <row r="92" spans="1:9" ht="12.75" customHeight="1" x14ac:dyDescent="0.25">
      <c r="A92" s="182" t="s">
        <v>72</v>
      </c>
      <c r="B92" s="182"/>
      <c r="C92" s="182"/>
      <c r="D92" s="182"/>
      <c r="E92" s="182"/>
      <c r="F92" s="182"/>
      <c r="G92" s="11">
        <v>84</v>
      </c>
      <c r="H92" s="18">
        <v>993821</v>
      </c>
      <c r="I92" s="18">
        <v>76175</v>
      </c>
    </row>
    <row r="93" spans="1:9" ht="12.75" customHeight="1" x14ac:dyDescent="0.25">
      <c r="A93" s="182" t="s">
        <v>73</v>
      </c>
      <c r="B93" s="182"/>
      <c r="C93" s="182"/>
      <c r="D93" s="182"/>
      <c r="E93" s="182"/>
      <c r="F93" s="182"/>
      <c r="G93" s="11">
        <v>85</v>
      </c>
      <c r="H93" s="18">
        <v>0</v>
      </c>
      <c r="I93" s="18">
        <v>0</v>
      </c>
    </row>
    <row r="94" spans="1:9" ht="12.75" customHeight="1" x14ac:dyDescent="0.25">
      <c r="A94" s="186" t="s">
        <v>351</v>
      </c>
      <c r="B94" s="186"/>
      <c r="C94" s="186"/>
      <c r="D94" s="186"/>
      <c r="E94" s="186"/>
      <c r="F94" s="186"/>
      <c r="G94" s="12">
        <v>86</v>
      </c>
      <c r="H94" s="120">
        <f>H95-H96</f>
        <v>1411607</v>
      </c>
      <c r="I94" s="120">
        <f>I95-I96</f>
        <v>135183</v>
      </c>
    </row>
    <row r="95" spans="1:9" ht="12.75" customHeight="1" x14ac:dyDescent="0.25">
      <c r="A95" s="182" t="s">
        <v>74</v>
      </c>
      <c r="B95" s="182"/>
      <c r="C95" s="182"/>
      <c r="D95" s="182"/>
      <c r="E95" s="182"/>
      <c r="F95" s="182"/>
      <c r="G95" s="11">
        <v>87</v>
      </c>
      <c r="H95" s="18">
        <v>1411607</v>
      </c>
      <c r="I95" s="18">
        <v>135183</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41345801</v>
      </c>
      <c r="I105" s="120">
        <f>SUM(I106:I116)</f>
        <v>49470703</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5000000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1309325</v>
      </c>
      <c r="I111" s="18">
        <v>4416660</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40000000</v>
      </c>
      <c r="I114" s="18">
        <v>40000000</v>
      </c>
    </row>
    <row r="115" spans="1:9" ht="12.75" customHeight="1" x14ac:dyDescent="0.25">
      <c r="A115" s="182" t="s">
        <v>92</v>
      </c>
      <c r="B115" s="182"/>
      <c r="C115" s="182"/>
      <c r="D115" s="182"/>
      <c r="E115" s="182"/>
      <c r="F115" s="182"/>
      <c r="G115" s="11">
        <v>107</v>
      </c>
      <c r="H115" s="18">
        <v>36476</v>
      </c>
      <c r="I115" s="18">
        <v>54043</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355</v>
      </c>
      <c r="B117" s="184"/>
      <c r="C117" s="184"/>
      <c r="D117" s="184"/>
      <c r="E117" s="184"/>
      <c r="F117" s="184"/>
      <c r="G117" s="12">
        <v>109</v>
      </c>
      <c r="H117" s="120">
        <f>SUM(H118:H131)</f>
        <v>7064506</v>
      </c>
      <c r="I117" s="120">
        <f>SUM(I118:I131)</f>
        <v>11159672</v>
      </c>
    </row>
    <row r="118" spans="1:9" ht="12.75" customHeight="1" x14ac:dyDescent="0.25">
      <c r="A118" s="182" t="s">
        <v>83</v>
      </c>
      <c r="B118" s="182"/>
      <c r="C118" s="182"/>
      <c r="D118" s="182"/>
      <c r="E118" s="182"/>
      <c r="F118" s="182"/>
      <c r="G118" s="11">
        <v>110</v>
      </c>
      <c r="H118" s="18">
        <v>2487506</v>
      </c>
      <c r="I118" s="18">
        <v>2589792</v>
      </c>
    </row>
    <row r="119" spans="1:9" ht="22.2" customHeight="1" x14ac:dyDescent="0.25">
      <c r="A119" s="182" t="s">
        <v>84</v>
      </c>
      <c r="B119" s="182"/>
      <c r="C119" s="182"/>
      <c r="D119" s="182"/>
      <c r="E119" s="182"/>
      <c r="F119" s="182"/>
      <c r="G119" s="11">
        <v>111</v>
      </c>
      <c r="H119" s="18">
        <v>1</v>
      </c>
      <c r="I119" s="18">
        <v>5788</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3750000</v>
      </c>
      <c r="I123" s="18">
        <v>5208273</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54709</v>
      </c>
      <c r="I125" s="18">
        <v>73323</v>
      </c>
    </row>
    <row r="126" spans="1:9" x14ac:dyDescent="0.25">
      <c r="A126" s="182" t="s">
        <v>91</v>
      </c>
      <c r="B126" s="182"/>
      <c r="C126" s="182"/>
      <c r="D126" s="182"/>
      <c r="E126" s="182"/>
      <c r="F126" s="182"/>
      <c r="G126" s="11">
        <v>118</v>
      </c>
      <c r="H126" s="18">
        <v>708333</v>
      </c>
      <c r="I126" s="18">
        <v>708333</v>
      </c>
    </row>
    <row r="127" spans="1:9" x14ac:dyDescent="0.25">
      <c r="A127" s="182" t="s">
        <v>94</v>
      </c>
      <c r="B127" s="182"/>
      <c r="C127" s="182"/>
      <c r="D127" s="182"/>
      <c r="E127" s="182"/>
      <c r="F127" s="182"/>
      <c r="G127" s="11">
        <v>119</v>
      </c>
      <c r="H127" s="18">
        <v>21797</v>
      </c>
      <c r="I127" s="18">
        <v>32162</v>
      </c>
    </row>
    <row r="128" spans="1:9" x14ac:dyDescent="0.25">
      <c r="A128" s="182" t="s">
        <v>95</v>
      </c>
      <c r="B128" s="182"/>
      <c r="C128" s="182"/>
      <c r="D128" s="182"/>
      <c r="E128" s="182"/>
      <c r="F128" s="182"/>
      <c r="G128" s="11">
        <v>120</v>
      </c>
      <c r="H128" s="18">
        <v>7459</v>
      </c>
      <c r="I128" s="18">
        <v>278394</v>
      </c>
    </row>
    <row r="129" spans="1:9" x14ac:dyDescent="0.25">
      <c r="A129" s="182" t="s">
        <v>96</v>
      </c>
      <c r="B129" s="182"/>
      <c r="C129" s="182"/>
      <c r="D129" s="182"/>
      <c r="E129" s="182"/>
      <c r="F129" s="182"/>
      <c r="G129" s="11">
        <v>121</v>
      </c>
      <c r="H129" s="18">
        <v>0</v>
      </c>
      <c r="I129" s="18">
        <v>2258674</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34701</v>
      </c>
      <c r="I131" s="18">
        <v>4933</v>
      </c>
    </row>
    <row r="132" spans="1:9" ht="22.2" customHeight="1" x14ac:dyDescent="0.25">
      <c r="A132" s="183" t="s">
        <v>99</v>
      </c>
      <c r="B132" s="183"/>
      <c r="C132" s="183"/>
      <c r="D132" s="183"/>
      <c r="E132" s="183"/>
      <c r="F132" s="183"/>
      <c r="G132" s="11">
        <v>124</v>
      </c>
      <c r="H132" s="18">
        <v>857</v>
      </c>
      <c r="I132" s="18">
        <v>0</v>
      </c>
    </row>
    <row r="133" spans="1:9" ht="12.75" customHeight="1" x14ac:dyDescent="0.25">
      <c r="A133" s="184" t="s">
        <v>356</v>
      </c>
      <c r="B133" s="184"/>
      <c r="C133" s="184"/>
      <c r="D133" s="184"/>
      <c r="E133" s="184"/>
      <c r="F133" s="184"/>
      <c r="G133" s="12">
        <v>125</v>
      </c>
      <c r="H133" s="120">
        <f>H75+H98+H105+H117+H132</f>
        <v>115712009</v>
      </c>
      <c r="I133" s="120">
        <f>I75+I98+I105+I117+I132</f>
        <v>125807730</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A5" sqref="A5:F6"/>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461</v>
      </c>
      <c r="B2" s="222"/>
      <c r="C2" s="222"/>
      <c r="D2" s="222"/>
      <c r="E2" s="222"/>
      <c r="F2" s="222"/>
      <c r="G2" s="222"/>
      <c r="H2" s="222"/>
      <c r="I2" s="222"/>
    </row>
    <row r="3" spans="1:11" x14ac:dyDescent="0.25">
      <c r="A3" s="223" t="s">
        <v>446</v>
      </c>
      <c r="B3" s="224"/>
      <c r="C3" s="224"/>
      <c r="D3" s="224"/>
      <c r="E3" s="224"/>
      <c r="F3" s="224"/>
      <c r="G3" s="224"/>
      <c r="H3" s="224"/>
      <c r="I3" s="224"/>
      <c r="J3" s="225"/>
      <c r="K3" s="225"/>
    </row>
    <row r="4" spans="1:11" x14ac:dyDescent="0.25">
      <c r="A4" s="226" t="s">
        <v>464</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269631</v>
      </c>
      <c r="I8" s="52">
        <f>SUM(I9:I13)</f>
        <v>133784</v>
      </c>
      <c r="J8" s="52">
        <f>SUM(J9:J13)</f>
        <v>1239179</v>
      </c>
      <c r="K8" s="52">
        <f>SUM(K9:K13)</f>
        <v>1139099</v>
      </c>
    </row>
    <row r="9" spans="1:11" ht="12.75" customHeight="1" x14ac:dyDescent="0.25">
      <c r="A9" s="182" t="s">
        <v>115</v>
      </c>
      <c r="B9" s="182"/>
      <c r="C9" s="182"/>
      <c r="D9" s="182"/>
      <c r="E9" s="182"/>
      <c r="F9" s="182"/>
      <c r="G9" s="11">
        <v>2</v>
      </c>
      <c r="H9" s="53">
        <v>27085</v>
      </c>
      <c r="I9" s="53">
        <v>16334</v>
      </c>
      <c r="J9" s="53">
        <v>0</v>
      </c>
      <c r="K9" s="53">
        <v>0</v>
      </c>
    </row>
    <row r="10" spans="1:11" ht="12.75" customHeight="1" x14ac:dyDescent="0.25">
      <c r="A10" s="182" t="s">
        <v>116</v>
      </c>
      <c r="B10" s="182"/>
      <c r="C10" s="182"/>
      <c r="D10" s="182"/>
      <c r="E10" s="182"/>
      <c r="F10" s="182"/>
      <c r="G10" s="11">
        <v>3</v>
      </c>
      <c r="H10" s="53">
        <v>4000</v>
      </c>
      <c r="I10" s="53">
        <v>1000</v>
      </c>
      <c r="J10" s="53">
        <v>7467</v>
      </c>
      <c r="K10" s="53">
        <v>5661</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236541</v>
      </c>
      <c r="I12" s="53">
        <v>115435</v>
      </c>
      <c r="J12" s="53">
        <v>1173976</v>
      </c>
      <c r="K12" s="53">
        <v>1099837</v>
      </c>
    </row>
    <row r="13" spans="1:11" ht="12.75" customHeight="1" x14ac:dyDescent="0.25">
      <c r="A13" s="182" t="s">
        <v>119</v>
      </c>
      <c r="B13" s="182"/>
      <c r="C13" s="182"/>
      <c r="D13" s="182"/>
      <c r="E13" s="182"/>
      <c r="F13" s="182"/>
      <c r="G13" s="11">
        <v>6</v>
      </c>
      <c r="H13" s="53">
        <v>2005</v>
      </c>
      <c r="I13" s="53">
        <v>1015</v>
      </c>
      <c r="J13" s="53">
        <v>57736</v>
      </c>
      <c r="K13" s="53">
        <v>33601</v>
      </c>
    </row>
    <row r="14" spans="1:11" ht="12.75" customHeight="1" x14ac:dyDescent="0.25">
      <c r="A14" s="213" t="s">
        <v>358</v>
      </c>
      <c r="B14" s="213"/>
      <c r="C14" s="213"/>
      <c r="D14" s="213"/>
      <c r="E14" s="213"/>
      <c r="F14" s="213"/>
      <c r="G14" s="12">
        <v>7</v>
      </c>
      <c r="H14" s="52">
        <f>H15+H16+H20+H24+H25+H26+H29+H36</f>
        <v>900447</v>
      </c>
      <c r="I14" s="52">
        <f>I15+I16+I20+I24+I25+I26+I29+I36</f>
        <v>692747</v>
      </c>
      <c r="J14" s="52">
        <f>J15+J16+J20+J24+J25+J26+J29+J36</f>
        <v>696651</v>
      </c>
      <c r="K14" s="52">
        <f>K15+K16+K20+K24+K25+K26+K29+K36</f>
        <v>418405</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438</v>
      </c>
      <c r="B16" s="186"/>
      <c r="C16" s="186"/>
      <c r="D16" s="186"/>
      <c r="E16" s="186"/>
      <c r="F16" s="186"/>
      <c r="G16" s="12">
        <v>9</v>
      </c>
      <c r="H16" s="52">
        <f>SUM(H17:H19)</f>
        <v>663245</v>
      </c>
      <c r="I16" s="52">
        <f>SUM(I17:I19)</f>
        <v>555702</v>
      </c>
      <c r="J16" s="52">
        <f>SUM(J17:J19)</f>
        <v>351659</v>
      </c>
      <c r="K16" s="52">
        <f>SUM(K17:K19)</f>
        <v>209355</v>
      </c>
    </row>
    <row r="17" spans="1:11" ht="12.75" customHeight="1" x14ac:dyDescent="0.25">
      <c r="A17" s="216" t="s">
        <v>120</v>
      </c>
      <c r="B17" s="216"/>
      <c r="C17" s="216"/>
      <c r="D17" s="216"/>
      <c r="E17" s="216"/>
      <c r="F17" s="216"/>
      <c r="G17" s="11">
        <v>10</v>
      </c>
      <c r="H17" s="53">
        <v>12344</v>
      </c>
      <c r="I17" s="53">
        <v>4587</v>
      </c>
      <c r="J17" s="53">
        <v>7842</v>
      </c>
      <c r="K17" s="53">
        <v>3924</v>
      </c>
    </row>
    <row r="18" spans="1:11" ht="12.75" customHeight="1" x14ac:dyDescent="0.25">
      <c r="A18" s="216" t="s">
        <v>121</v>
      </c>
      <c r="B18" s="216"/>
      <c r="C18" s="216"/>
      <c r="D18" s="216"/>
      <c r="E18" s="216"/>
      <c r="F18" s="216"/>
      <c r="G18" s="11">
        <v>11</v>
      </c>
      <c r="H18" s="53">
        <v>0</v>
      </c>
      <c r="I18" s="53">
        <v>0</v>
      </c>
      <c r="J18" s="53">
        <v>0</v>
      </c>
      <c r="K18" s="53">
        <v>0</v>
      </c>
    </row>
    <row r="19" spans="1:11" ht="12.75" customHeight="1" x14ac:dyDescent="0.25">
      <c r="A19" s="216" t="s">
        <v>122</v>
      </c>
      <c r="B19" s="216"/>
      <c r="C19" s="216"/>
      <c r="D19" s="216"/>
      <c r="E19" s="216"/>
      <c r="F19" s="216"/>
      <c r="G19" s="11">
        <v>12</v>
      </c>
      <c r="H19" s="53">
        <v>650901</v>
      </c>
      <c r="I19" s="53">
        <v>551115</v>
      </c>
      <c r="J19" s="53">
        <v>343817</v>
      </c>
      <c r="K19" s="53">
        <v>205431</v>
      </c>
    </row>
    <row r="20" spans="1:11" ht="12.75" customHeight="1" x14ac:dyDescent="0.25">
      <c r="A20" s="186" t="s">
        <v>439</v>
      </c>
      <c r="B20" s="186"/>
      <c r="C20" s="186"/>
      <c r="D20" s="186"/>
      <c r="E20" s="186"/>
      <c r="F20" s="186"/>
      <c r="G20" s="12">
        <v>13</v>
      </c>
      <c r="H20" s="52">
        <f>SUM(H21:H23)</f>
        <v>112315</v>
      </c>
      <c r="I20" s="52">
        <f>SUM(I21:I23)</f>
        <v>73545</v>
      </c>
      <c r="J20" s="52">
        <f>SUM(J21:J23)</f>
        <v>141936</v>
      </c>
      <c r="K20" s="52">
        <f>SUM(K21:K23)</f>
        <v>81568</v>
      </c>
    </row>
    <row r="21" spans="1:11" ht="12.75" customHeight="1" x14ac:dyDescent="0.25">
      <c r="A21" s="216" t="s">
        <v>105</v>
      </c>
      <c r="B21" s="216"/>
      <c r="C21" s="216"/>
      <c r="D21" s="216"/>
      <c r="E21" s="216"/>
      <c r="F21" s="216"/>
      <c r="G21" s="11">
        <v>14</v>
      </c>
      <c r="H21" s="53">
        <v>80953</v>
      </c>
      <c r="I21" s="53">
        <v>48777</v>
      </c>
      <c r="J21" s="53">
        <v>88379</v>
      </c>
      <c r="K21" s="53">
        <v>51523</v>
      </c>
    </row>
    <row r="22" spans="1:11" ht="12.75" customHeight="1" x14ac:dyDescent="0.25">
      <c r="A22" s="216" t="s">
        <v>106</v>
      </c>
      <c r="B22" s="216"/>
      <c r="C22" s="216"/>
      <c r="D22" s="216"/>
      <c r="E22" s="216"/>
      <c r="F22" s="216"/>
      <c r="G22" s="11">
        <v>15</v>
      </c>
      <c r="H22" s="53">
        <v>31136</v>
      </c>
      <c r="I22" s="53">
        <v>24602</v>
      </c>
      <c r="J22" s="53">
        <v>39952</v>
      </c>
      <c r="K22" s="53">
        <v>22022</v>
      </c>
    </row>
    <row r="23" spans="1:11" ht="12.75" customHeight="1" x14ac:dyDescent="0.25">
      <c r="A23" s="216" t="s">
        <v>107</v>
      </c>
      <c r="B23" s="216"/>
      <c r="C23" s="216"/>
      <c r="D23" s="216"/>
      <c r="E23" s="216"/>
      <c r="F23" s="216"/>
      <c r="G23" s="11">
        <v>16</v>
      </c>
      <c r="H23" s="53">
        <v>226</v>
      </c>
      <c r="I23" s="53">
        <v>166</v>
      </c>
      <c r="J23" s="53">
        <v>13605</v>
      </c>
      <c r="K23" s="53">
        <v>8023</v>
      </c>
    </row>
    <row r="24" spans="1:11" ht="12.75" customHeight="1" x14ac:dyDescent="0.25">
      <c r="A24" s="182" t="s">
        <v>108</v>
      </c>
      <c r="B24" s="182"/>
      <c r="C24" s="182"/>
      <c r="D24" s="182"/>
      <c r="E24" s="182"/>
      <c r="F24" s="182"/>
      <c r="G24" s="11">
        <v>17</v>
      </c>
      <c r="H24" s="53">
        <v>50389</v>
      </c>
      <c r="I24" s="53">
        <v>25451</v>
      </c>
      <c r="J24" s="53">
        <v>71444</v>
      </c>
      <c r="K24" s="53">
        <v>36337</v>
      </c>
    </row>
    <row r="25" spans="1:11" ht="12.75" customHeight="1" x14ac:dyDescent="0.25">
      <c r="A25" s="182" t="s">
        <v>109</v>
      </c>
      <c r="B25" s="182"/>
      <c r="C25" s="182"/>
      <c r="D25" s="182"/>
      <c r="E25" s="182"/>
      <c r="F25" s="182"/>
      <c r="G25" s="11">
        <v>18</v>
      </c>
      <c r="H25" s="53">
        <v>74498</v>
      </c>
      <c r="I25" s="53">
        <v>38049</v>
      </c>
      <c r="J25" s="53">
        <v>131612</v>
      </c>
      <c r="K25" s="53">
        <v>91145</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3" t="s">
        <v>359</v>
      </c>
      <c r="B37" s="213"/>
      <c r="C37" s="213"/>
      <c r="D37" s="213"/>
      <c r="E37" s="213"/>
      <c r="F37" s="213"/>
      <c r="G37" s="12">
        <v>30</v>
      </c>
      <c r="H37" s="52">
        <f>SUM(H38:H47)</f>
        <v>335808</v>
      </c>
      <c r="I37" s="52">
        <f>SUM(I38:I47)</f>
        <v>171008</v>
      </c>
      <c r="J37" s="52">
        <f>SUM(J38:J47)</f>
        <v>729452</v>
      </c>
      <c r="K37" s="52">
        <f>SUM(K38:K47)</f>
        <v>365062</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328202</v>
      </c>
      <c r="I41" s="53">
        <v>163466</v>
      </c>
      <c r="J41" s="53">
        <v>559746</v>
      </c>
      <c r="K41" s="53">
        <v>266521</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7606</v>
      </c>
      <c r="I44" s="53">
        <v>7542</v>
      </c>
      <c r="J44" s="53">
        <v>169705</v>
      </c>
      <c r="K44" s="53">
        <v>98540</v>
      </c>
    </row>
    <row r="45" spans="1:11" ht="12.75" customHeight="1" x14ac:dyDescent="0.25">
      <c r="A45" s="182" t="s">
        <v>138</v>
      </c>
      <c r="B45" s="182"/>
      <c r="C45" s="182"/>
      <c r="D45" s="182"/>
      <c r="E45" s="182"/>
      <c r="F45" s="182"/>
      <c r="G45" s="11">
        <v>38</v>
      </c>
      <c r="H45" s="53">
        <v>0</v>
      </c>
      <c r="I45" s="53">
        <v>0</v>
      </c>
      <c r="J45" s="53">
        <v>1</v>
      </c>
      <c r="K45" s="53">
        <v>1</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360</v>
      </c>
      <c r="B48" s="213"/>
      <c r="C48" s="213"/>
      <c r="D48" s="213"/>
      <c r="E48" s="213"/>
      <c r="F48" s="213"/>
      <c r="G48" s="12">
        <v>41</v>
      </c>
      <c r="H48" s="52">
        <f>SUM(H49:H55)</f>
        <v>952900</v>
      </c>
      <c r="I48" s="52">
        <f>SUM(I49:I55)</f>
        <v>474131</v>
      </c>
      <c r="J48" s="52">
        <f>SUM(J49:J55)</f>
        <v>1136798</v>
      </c>
      <c r="K48" s="52">
        <f>SUM(K49:K55)</f>
        <v>620576</v>
      </c>
    </row>
    <row r="49" spans="1:11" ht="25.2" customHeight="1" x14ac:dyDescent="0.25">
      <c r="A49" s="182" t="s">
        <v>141</v>
      </c>
      <c r="B49" s="182"/>
      <c r="C49" s="182"/>
      <c r="D49" s="182"/>
      <c r="E49" s="182"/>
      <c r="F49" s="182"/>
      <c r="G49" s="11">
        <v>42</v>
      </c>
      <c r="H49" s="53">
        <v>0</v>
      </c>
      <c r="I49" s="53">
        <v>0</v>
      </c>
      <c r="J49" s="53">
        <v>5788</v>
      </c>
      <c r="K49" s="53">
        <v>5788</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932900</v>
      </c>
      <c r="I51" s="53">
        <v>474131</v>
      </c>
      <c r="J51" s="53">
        <v>1068476</v>
      </c>
      <c r="K51" s="53">
        <v>552274</v>
      </c>
    </row>
    <row r="52" spans="1:11" ht="12.75" customHeight="1" x14ac:dyDescent="0.25">
      <c r="A52" s="206" t="s">
        <v>144</v>
      </c>
      <c r="B52" s="206"/>
      <c r="C52" s="206"/>
      <c r="D52" s="206"/>
      <c r="E52" s="206"/>
      <c r="F52" s="206"/>
      <c r="G52" s="11">
        <v>45</v>
      </c>
      <c r="H52" s="53">
        <v>0</v>
      </c>
      <c r="I52" s="53">
        <v>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20000</v>
      </c>
      <c r="I55" s="53">
        <v>0</v>
      </c>
      <c r="J55" s="53">
        <v>62534</v>
      </c>
      <c r="K55" s="53">
        <v>62514</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605439</v>
      </c>
      <c r="I60" s="52">
        <f t="shared" ref="I60:K60" si="0">I8+I37+I56+I57</f>
        <v>304792</v>
      </c>
      <c r="J60" s="52">
        <f t="shared" si="0"/>
        <v>1968631</v>
      </c>
      <c r="K60" s="52">
        <f t="shared" si="0"/>
        <v>1504161</v>
      </c>
    </row>
    <row r="61" spans="1:11" ht="12.75" customHeight="1" x14ac:dyDescent="0.25">
      <c r="A61" s="213" t="s">
        <v>362</v>
      </c>
      <c r="B61" s="213"/>
      <c r="C61" s="213"/>
      <c r="D61" s="213"/>
      <c r="E61" s="213"/>
      <c r="F61" s="213"/>
      <c r="G61" s="12">
        <v>54</v>
      </c>
      <c r="H61" s="52">
        <f>H14+H48+H58+H59</f>
        <v>1853347</v>
      </c>
      <c r="I61" s="52">
        <f t="shared" ref="I61:K61" si="1">I14+I48+I58+I59</f>
        <v>1166878</v>
      </c>
      <c r="J61" s="52">
        <f t="shared" si="1"/>
        <v>1833449</v>
      </c>
      <c r="K61" s="52">
        <f t="shared" si="1"/>
        <v>1038981</v>
      </c>
    </row>
    <row r="62" spans="1:11" ht="12.75" customHeight="1" x14ac:dyDescent="0.25">
      <c r="A62" s="213" t="s">
        <v>363</v>
      </c>
      <c r="B62" s="213"/>
      <c r="C62" s="213"/>
      <c r="D62" s="213"/>
      <c r="E62" s="213"/>
      <c r="F62" s="213"/>
      <c r="G62" s="12">
        <v>55</v>
      </c>
      <c r="H62" s="52">
        <f>H60-H61</f>
        <v>-1247908</v>
      </c>
      <c r="I62" s="52">
        <f t="shared" ref="I62:K62" si="2">I60-I61</f>
        <v>-862086</v>
      </c>
      <c r="J62" s="52">
        <f t="shared" si="2"/>
        <v>135182</v>
      </c>
      <c r="K62" s="52">
        <f t="shared" si="2"/>
        <v>465180</v>
      </c>
    </row>
    <row r="63" spans="1:11" ht="12.75" customHeight="1" x14ac:dyDescent="0.25">
      <c r="A63" s="214" t="s">
        <v>364</v>
      </c>
      <c r="B63" s="214"/>
      <c r="C63" s="214"/>
      <c r="D63" s="214"/>
      <c r="E63" s="214"/>
      <c r="F63" s="214"/>
      <c r="G63" s="12">
        <v>56</v>
      </c>
      <c r="H63" s="52">
        <f>+IF((H60-H61)&gt;0,(H60-H61),0)</f>
        <v>0</v>
      </c>
      <c r="I63" s="52">
        <f t="shared" ref="I63:K63" si="3">+IF((I60-I61)&gt;0,(I60-I61),0)</f>
        <v>0</v>
      </c>
      <c r="J63" s="52">
        <f t="shared" si="3"/>
        <v>135182</v>
      </c>
      <c r="K63" s="52">
        <f t="shared" si="3"/>
        <v>465180</v>
      </c>
    </row>
    <row r="64" spans="1:11" ht="12.75" customHeight="1" x14ac:dyDescent="0.25">
      <c r="A64" s="214" t="s">
        <v>365</v>
      </c>
      <c r="B64" s="214"/>
      <c r="C64" s="214"/>
      <c r="D64" s="214"/>
      <c r="E64" s="214"/>
      <c r="F64" s="214"/>
      <c r="G64" s="12">
        <v>57</v>
      </c>
      <c r="H64" s="52">
        <f>+IF((H60-H61)&lt;0,(H60-H61),0)</f>
        <v>-1247908</v>
      </c>
      <c r="I64" s="52">
        <f t="shared" ref="I64:K64" si="4">+IF((I60-I61)&lt;0,(I60-I61),0)</f>
        <v>-862086</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-1247908</v>
      </c>
      <c r="I66" s="52">
        <f t="shared" ref="I66:K66" si="5">I62-I65</f>
        <v>-862086</v>
      </c>
      <c r="J66" s="52">
        <f t="shared" si="5"/>
        <v>135182</v>
      </c>
      <c r="K66" s="52">
        <f t="shared" si="5"/>
        <v>465180</v>
      </c>
    </row>
    <row r="67" spans="1:11" ht="12.75" customHeight="1" x14ac:dyDescent="0.25">
      <c r="A67" s="214" t="s">
        <v>367</v>
      </c>
      <c r="B67" s="214"/>
      <c r="C67" s="214"/>
      <c r="D67" s="214"/>
      <c r="E67" s="214"/>
      <c r="F67" s="214"/>
      <c r="G67" s="12">
        <v>60</v>
      </c>
      <c r="H67" s="52">
        <f>+IF((H62-H65)&gt;0,(H62-H65),0)</f>
        <v>0</v>
      </c>
      <c r="I67" s="52">
        <f t="shared" ref="I67:K67" si="6">+IF((I62-I65)&gt;0,(I62-I65),0)</f>
        <v>0</v>
      </c>
      <c r="J67" s="52">
        <f t="shared" si="6"/>
        <v>135182</v>
      </c>
      <c r="K67" s="52">
        <f t="shared" si="6"/>
        <v>465180</v>
      </c>
    </row>
    <row r="68" spans="1:11" ht="12.75" customHeight="1" x14ac:dyDescent="0.25">
      <c r="A68" s="214" t="s">
        <v>368</v>
      </c>
      <c r="B68" s="214"/>
      <c r="C68" s="214"/>
      <c r="D68" s="214"/>
      <c r="E68" s="214"/>
      <c r="F68" s="214"/>
      <c r="G68" s="12">
        <v>61</v>
      </c>
      <c r="H68" s="52">
        <f>+IF((H62-H65)&lt;0,(H62-H65),0)</f>
        <v>-1247908</v>
      </c>
      <c r="I68" s="52">
        <f t="shared" ref="I68:K68" si="7">+IF((I62-I65)&lt;0,(I62-I65),0)</f>
        <v>-862086</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f>+ROUND('[1]PL excel'!C70,0)</f>
        <v>0</v>
      </c>
      <c r="I74" s="75">
        <f>+ROUND('[1]PL excel'!D70,0)</f>
        <v>0</v>
      </c>
      <c r="J74" s="75">
        <f>+ROUND('[1]PL excel'!E70,0)</f>
        <v>0</v>
      </c>
      <c r="K74" s="75">
        <f>+ROUND('[1]PL excel'!F70,0)</f>
        <v>0</v>
      </c>
    </row>
    <row r="75" spans="1:11" ht="12.75" customHeight="1" x14ac:dyDescent="0.25">
      <c r="A75" s="214" t="s">
        <v>371</v>
      </c>
      <c r="B75" s="214"/>
      <c r="C75" s="214"/>
      <c r="D75" s="214"/>
      <c r="E75" s="214"/>
      <c r="F75" s="214"/>
      <c r="G75" s="12">
        <v>67</v>
      </c>
      <c r="H75" s="75">
        <f>+ROUND('[1]PL excel'!C71,0)</f>
        <v>0</v>
      </c>
      <c r="I75" s="75">
        <f>+ROUND('[1]PL excel'!D71,0)</f>
        <v>0</v>
      </c>
      <c r="J75" s="75">
        <f>+ROUND('[1]PL excel'!E71,0)</f>
        <v>0</v>
      </c>
      <c r="K75" s="75">
        <f>+ROUND('[1]PL excel'!F71,0)</f>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f>+ROUND('[1]PL excel'!C73,0)</f>
        <v>0</v>
      </c>
      <c r="I77" s="75">
        <f>+ROUND('[1]PL excel'!D73,0)</f>
        <v>0</v>
      </c>
      <c r="J77" s="75">
        <f>+ROUND('[1]PL excel'!E73,0)</f>
        <v>0</v>
      </c>
      <c r="K77" s="75">
        <f>+ROUND('[1]PL excel'!F73,0)</f>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f>+ROUND('[1]PL excel'!C76,0)</f>
        <v>0</v>
      </c>
      <c r="I80" s="75">
        <f>+ROUND('[1]PL excel'!D76,0)</f>
        <v>0</v>
      </c>
      <c r="J80" s="75">
        <f>+ROUND('[1]PL excel'!E76,0)</f>
        <v>0</v>
      </c>
      <c r="K80" s="75">
        <f>+ROUND('[1]PL excel'!F76,0)</f>
        <v>0</v>
      </c>
    </row>
    <row r="81" spans="1:11" ht="12.75" customHeight="1" x14ac:dyDescent="0.25">
      <c r="A81" s="213" t="s">
        <v>376</v>
      </c>
      <c r="B81" s="213"/>
      <c r="C81" s="213"/>
      <c r="D81" s="213"/>
      <c r="E81" s="213"/>
      <c r="F81" s="213"/>
      <c r="G81" s="12">
        <v>72</v>
      </c>
      <c r="H81" s="75">
        <f>+ROUND('[1]PL excel'!C77,0)</f>
        <v>0</v>
      </c>
      <c r="I81" s="75">
        <f>+ROUND('[1]PL excel'!D77,0)</f>
        <v>0</v>
      </c>
      <c r="J81" s="75">
        <f>+ROUND('[1]PL excel'!E77,0)</f>
        <v>0</v>
      </c>
      <c r="K81" s="75">
        <f>+ROUND('[1]PL excel'!F77,0)</f>
        <v>0</v>
      </c>
    </row>
    <row r="82" spans="1:11" ht="12.75" customHeight="1" x14ac:dyDescent="0.25">
      <c r="A82" s="214" t="s">
        <v>377</v>
      </c>
      <c r="B82" s="214"/>
      <c r="C82" s="214"/>
      <c r="D82" s="214"/>
      <c r="E82" s="214"/>
      <c r="F82" s="214"/>
      <c r="G82" s="12">
        <v>73</v>
      </c>
      <c r="H82" s="75">
        <f>+ROUND('[1]PL excel'!C78,0)</f>
        <v>0</v>
      </c>
      <c r="I82" s="75">
        <f>+ROUND('[1]PL excel'!D78,0)</f>
        <v>0</v>
      </c>
      <c r="J82" s="75">
        <f>+ROUND('[1]PL excel'!E78,0)</f>
        <v>0</v>
      </c>
      <c r="K82" s="75">
        <f>+ROUND('[1]PL excel'!F78,0)</f>
        <v>0</v>
      </c>
    </row>
    <row r="83" spans="1:11" ht="12.75" customHeight="1" x14ac:dyDescent="0.25">
      <c r="A83" s="214" t="s">
        <v>378</v>
      </c>
      <c r="B83" s="214"/>
      <c r="C83" s="214"/>
      <c r="D83" s="214"/>
      <c r="E83" s="214"/>
      <c r="F83" s="214"/>
      <c r="G83" s="12">
        <v>74</v>
      </c>
      <c r="H83" s="75">
        <f>+ROUND('[1]PL excel'!C79,0)</f>
        <v>0</v>
      </c>
      <c r="I83" s="75">
        <f>+ROUND('[1]PL excel'!D79,0)</f>
        <v>0</v>
      </c>
      <c r="J83" s="75">
        <f>+ROUND('[1]PL excel'!E79,0)</f>
        <v>0</v>
      </c>
      <c r="K83" s="75">
        <f>+ROUND('[1]PL excel'!F79,0)</f>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-1247908</v>
      </c>
      <c r="I89" s="56">
        <v>-862086</v>
      </c>
      <c r="J89" s="56">
        <v>135183</v>
      </c>
      <c r="K89" s="56">
        <v>465181</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-1247908</v>
      </c>
      <c r="I109" s="55">
        <f>I89+I108</f>
        <v>-862086</v>
      </c>
      <c r="J109" s="55">
        <f t="shared" ref="J109:K109" si="12">J89+J108</f>
        <v>135183</v>
      </c>
      <c r="K109" s="55">
        <f t="shared" si="12"/>
        <v>465181</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5" sqref="A5:F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462</v>
      </c>
      <c r="B2" s="192"/>
      <c r="C2" s="192"/>
      <c r="D2" s="192"/>
      <c r="E2" s="192"/>
      <c r="F2" s="192"/>
      <c r="G2" s="192"/>
      <c r="H2" s="192"/>
      <c r="I2" s="192"/>
    </row>
    <row r="3" spans="1:9" x14ac:dyDescent="0.25">
      <c r="A3" s="242" t="s">
        <v>446</v>
      </c>
      <c r="B3" s="243"/>
      <c r="C3" s="243"/>
      <c r="D3" s="243"/>
      <c r="E3" s="243"/>
      <c r="F3" s="243"/>
      <c r="G3" s="243"/>
      <c r="H3" s="243"/>
      <c r="I3" s="243"/>
    </row>
    <row r="4" spans="1:9" x14ac:dyDescent="0.25">
      <c r="A4" s="241" t="s">
        <v>464</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-1247908</v>
      </c>
      <c r="I8" s="68">
        <v>135183</v>
      </c>
    </row>
    <row r="9" spans="1:9" ht="12.75" customHeight="1" x14ac:dyDescent="0.25">
      <c r="A9" s="237" t="s">
        <v>171</v>
      </c>
      <c r="B9" s="237"/>
      <c r="C9" s="237"/>
      <c r="D9" s="237"/>
      <c r="E9" s="237"/>
      <c r="F9" s="237"/>
      <c r="G9" s="69">
        <v>2</v>
      </c>
      <c r="H9" s="70">
        <f>H10+H11+H12+H13+H14+H15+H16+H17</f>
        <v>647481</v>
      </c>
      <c r="I9" s="70">
        <f>I10+I11+I12+I13+I14+I15+I16+I17</f>
        <v>490276</v>
      </c>
    </row>
    <row r="10" spans="1:9" ht="12.75" customHeight="1" x14ac:dyDescent="0.25">
      <c r="A10" s="216" t="s">
        <v>172</v>
      </c>
      <c r="B10" s="216"/>
      <c r="C10" s="216"/>
      <c r="D10" s="216"/>
      <c r="E10" s="216"/>
      <c r="F10" s="216"/>
      <c r="G10" s="67">
        <v>3</v>
      </c>
      <c r="H10" s="68">
        <v>50389</v>
      </c>
      <c r="I10" s="68">
        <v>71444</v>
      </c>
    </row>
    <row r="11" spans="1:9" ht="22.2" customHeight="1" x14ac:dyDescent="0.25">
      <c r="A11" s="216" t="s">
        <v>173</v>
      </c>
      <c r="B11" s="216"/>
      <c r="C11" s="216"/>
      <c r="D11" s="216"/>
      <c r="E11" s="216"/>
      <c r="F11" s="216"/>
      <c r="G11" s="67">
        <v>4</v>
      </c>
      <c r="H11" s="68">
        <v>0</v>
      </c>
      <c r="I11" s="68">
        <v>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-335808</v>
      </c>
      <c r="I13" s="68">
        <v>-655431</v>
      </c>
    </row>
    <row r="14" spans="1:9" ht="12.75" customHeight="1" x14ac:dyDescent="0.25">
      <c r="A14" s="216" t="s">
        <v>176</v>
      </c>
      <c r="B14" s="216"/>
      <c r="C14" s="216"/>
      <c r="D14" s="216"/>
      <c r="E14" s="216"/>
      <c r="F14" s="216"/>
      <c r="G14" s="67">
        <v>7</v>
      </c>
      <c r="H14" s="68">
        <v>932900</v>
      </c>
      <c r="I14" s="68">
        <v>1074263</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0</v>
      </c>
      <c r="I17" s="68">
        <v>0</v>
      </c>
    </row>
    <row r="18" spans="1:9" ht="28.2" customHeight="1" x14ac:dyDescent="0.25">
      <c r="A18" s="233" t="s">
        <v>306</v>
      </c>
      <c r="B18" s="233"/>
      <c r="C18" s="233"/>
      <c r="D18" s="233"/>
      <c r="E18" s="233"/>
      <c r="F18" s="233"/>
      <c r="G18" s="69">
        <v>11</v>
      </c>
      <c r="H18" s="70">
        <f>H8+H9</f>
        <v>-600427</v>
      </c>
      <c r="I18" s="70">
        <f>I8+I9</f>
        <v>625459</v>
      </c>
    </row>
    <row r="19" spans="1:9" ht="12.75" customHeight="1" x14ac:dyDescent="0.25">
      <c r="A19" s="237" t="s">
        <v>180</v>
      </c>
      <c r="B19" s="237"/>
      <c r="C19" s="237"/>
      <c r="D19" s="237"/>
      <c r="E19" s="237"/>
      <c r="F19" s="237"/>
      <c r="G19" s="69">
        <v>12</v>
      </c>
      <c r="H19" s="70">
        <f>H20+H21+H22+H23</f>
        <v>1184293</v>
      </c>
      <c r="I19" s="70">
        <f>I20+I21+I22+I23</f>
        <v>-4768914</v>
      </c>
    </row>
    <row r="20" spans="1:9" ht="12.75" customHeight="1" x14ac:dyDescent="0.25">
      <c r="A20" s="216" t="s">
        <v>181</v>
      </c>
      <c r="B20" s="216"/>
      <c r="C20" s="216"/>
      <c r="D20" s="216"/>
      <c r="E20" s="216"/>
      <c r="F20" s="216"/>
      <c r="G20" s="67">
        <v>13</v>
      </c>
      <c r="H20" s="68">
        <v>1107693</v>
      </c>
      <c r="I20" s="68">
        <v>395074</v>
      </c>
    </row>
    <row r="21" spans="1:9" ht="12.75" customHeight="1" x14ac:dyDescent="0.25">
      <c r="A21" s="216" t="s">
        <v>182</v>
      </c>
      <c r="B21" s="216"/>
      <c r="C21" s="216"/>
      <c r="D21" s="216"/>
      <c r="E21" s="216"/>
      <c r="F21" s="216"/>
      <c r="G21" s="67">
        <v>14</v>
      </c>
      <c r="H21" s="68">
        <v>-348481</v>
      </c>
      <c r="I21" s="68">
        <v>-1566133</v>
      </c>
    </row>
    <row r="22" spans="1:9" ht="12.75" customHeight="1" x14ac:dyDescent="0.25">
      <c r="A22" s="216" t="s">
        <v>183</v>
      </c>
      <c r="B22" s="216"/>
      <c r="C22" s="216"/>
      <c r="D22" s="216"/>
      <c r="E22" s="216"/>
      <c r="F22" s="216"/>
      <c r="G22" s="67">
        <v>15</v>
      </c>
      <c r="H22" s="68">
        <v>0</v>
      </c>
      <c r="I22" s="68">
        <v>0</v>
      </c>
    </row>
    <row r="23" spans="1:9" ht="12.75" customHeight="1" x14ac:dyDescent="0.25">
      <c r="A23" s="216" t="s">
        <v>184</v>
      </c>
      <c r="B23" s="216"/>
      <c r="C23" s="216"/>
      <c r="D23" s="216"/>
      <c r="E23" s="216"/>
      <c r="F23" s="216"/>
      <c r="G23" s="67">
        <v>16</v>
      </c>
      <c r="H23" s="68">
        <v>425081</v>
      </c>
      <c r="I23" s="68">
        <v>-3597855</v>
      </c>
    </row>
    <row r="24" spans="1:9" ht="12.75" customHeight="1" x14ac:dyDescent="0.25">
      <c r="A24" s="233" t="s">
        <v>185</v>
      </c>
      <c r="B24" s="233"/>
      <c r="C24" s="233"/>
      <c r="D24" s="233"/>
      <c r="E24" s="233"/>
      <c r="F24" s="233"/>
      <c r="G24" s="69">
        <v>17</v>
      </c>
      <c r="H24" s="70">
        <f>H18+H19</f>
        <v>583866</v>
      </c>
      <c r="I24" s="70">
        <f>I18+I19</f>
        <v>-4143455</v>
      </c>
    </row>
    <row r="25" spans="1:9" ht="12.75" customHeight="1" x14ac:dyDescent="0.25">
      <c r="A25" s="182" t="s">
        <v>186</v>
      </c>
      <c r="B25" s="182"/>
      <c r="C25" s="182"/>
      <c r="D25" s="182"/>
      <c r="E25" s="182"/>
      <c r="F25" s="182"/>
      <c r="G25" s="67">
        <v>18</v>
      </c>
      <c r="H25" s="68">
        <v>-899462</v>
      </c>
      <c r="I25" s="68">
        <v>-893233</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-315596</v>
      </c>
      <c r="I27" s="70">
        <f>I24+I25+I26</f>
        <v>-5036688</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0</v>
      </c>
      <c r="I35" s="72">
        <f>I29+I30+I31+I32+I33+I34</f>
        <v>0</v>
      </c>
    </row>
    <row r="36" spans="1:9" ht="22.95" customHeight="1" x14ac:dyDescent="0.25">
      <c r="A36" s="182" t="s">
        <v>197</v>
      </c>
      <c r="B36" s="182"/>
      <c r="C36" s="182"/>
      <c r="D36" s="182"/>
      <c r="E36" s="182"/>
      <c r="F36" s="182"/>
      <c r="G36" s="67">
        <v>28</v>
      </c>
      <c r="H36" s="71">
        <v>-2809</v>
      </c>
      <c r="I36" s="71">
        <v>-21540</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-2969318</v>
      </c>
      <c r="I38" s="71">
        <v>-17724845</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-2972127</v>
      </c>
      <c r="I41" s="72">
        <f>I36+I37+I38+I39+I40</f>
        <v>-17746385</v>
      </c>
    </row>
    <row r="42" spans="1:9" ht="29.4" customHeight="1" x14ac:dyDescent="0.25">
      <c r="A42" s="234" t="s">
        <v>203</v>
      </c>
      <c r="B42" s="234"/>
      <c r="C42" s="234"/>
      <c r="D42" s="234"/>
      <c r="E42" s="234"/>
      <c r="F42" s="234"/>
      <c r="G42" s="69">
        <v>34</v>
      </c>
      <c r="H42" s="72">
        <f>H35+H41</f>
        <v>-2972127</v>
      </c>
      <c r="I42" s="72">
        <f>I35+I41</f>
        <v>-17746385</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0</v>
      </c>
      <c r="I46" s="71">
        <v>14136257</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0</v>
      </c>
      <c r="I48" s="72">
        <f>I44+I45+I46+I47</f>
        <v>14136257</v>
      </c>
    </row>
    <row r="49" spans="1:9" ht="24.6" customHeight="1" x14ac:dyDescent="0.25">
      <c r="A49" s="182" t="s">
        <v>305</v>
      </c>
      <c r="B49" s="182"/>
      <c r="C49" s="182"/>
      <c r="D49" s="182"/>
      <c r="E49" s="182"/>
      <c r="F49" s="182"/>
      <c r="G49" s="67">
        <v>40</v>
      </c>
      <c r="H49" s="71">
        <v>-150000</v>
      </c>
      <c r="I49" s="71">
        <v>-4564862</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-22642</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-150000</v>
      </c>
      <c r="I54" s="72">
        <f>I49+I50+I51+I52+I53</f>
        <v>-4587504</v>
      </c>
    </row>
    <row r="55" spans="1:9" ht="29.4" customHeight="1" x14ac:dyDescent="0.25">
      <c r="A55" s="234" t="s">
        <v>215</v>
      </c>
      <c r="B55" s="234"/>
      <c r="C55" s="234"/>
      <c r="D55" s="234"/>
      <c r="E55" s="234"/>
      <c r="F55" s="234"/>
      <c r="G55" s="69">
        <v>46</v>
      </c>
      <c r="H55" s="72">
        <f>H48+H54</f>
        <v>-150000</v>
      </c>
      <c r="I55" s="72">
        <f>I48+I54</f>
        <v>9548753</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-3437723</v>
      </c>
      <c r="I57" s="72">
        <f>I27+I42+I55+I56</f>
        <v>-13234320</v>
      </c>
    </row>
    <row r="58" spans="1:9" x14ac:dyDescent="0.25">
      <c r="A58" s="236" t="s">
        <v>218</v>
      </c>
      <c r="B58" s="236"/>
      <c r="C58" s="236"/>
      <c r="D58" s="236"/>
      <c r="E58" s="236"/>
      <c r="F58" s="236"/>
      <c r="G58" s="67">
        <v>49</v>
      </c>
      <c r="H58" s="71">
        <v>36013795</v>
      </c>
      <c r="I58" s="71">
        <v>28242338</v>
      </c>
    </row>
    <row r="59" spans="1:9" ht="31.2" customHeight="1" x14ac:dyDescent="0.25">
      <c r="A59" s="234" t="s">
        <v>219</v>
      </c>
      <c r="B59" s="234"/>
      <c r="C59" s="234"/>
      <c r="D59" s="234"/>
      <c r="E59" s="234"/>
      <c r="F59" s="234"/>
      <c r="G59" s="69">
        <v>50</v>
      </c>
      <c r="H59" s="72">
        <f>H57+H58</f>
        <v>32576072</v>
      </c>
      <c r="I59" s="72">
        <f>I57+I58</f>
        <v>15008018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4" zoomScale="85" zoomScaleNormal="100" zoomScaleSheetLayoutView="85" workbookViewId="0">
      <selection activeCell="A5" sqref="A5:F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461</v>
      </c>
      <c r="B2" s="192"/>
      <c r="C2" s="192"/>
      <c r="D2" s="192"/>
      <c r="E2" s="192"/>
      <c r="F2" s="192"/>
      <c r="G2" s="192"/>
      <c r="H2" s="192"/>
      <c r="I2" s="192"/>
    </row>
    <row r="3" spans="1:9" x14ac:dyDescent="0.25">
      <c r="A3" s="248" t="s">
        <v>446</v>
      </c>
      <c r="B3" s="249"/>
      <c r="C3" s="249"/>
      <c r="D3" s="249"/>
      <c r="E3" s="249"/>
      <c r="F3" s="249"/>
      <c r="G3" s="249"/>
      <c r="H3" s="249"/>
      <c r="I3" s="249"/>
    </row>
    <row r="4" spans="1:9" x14ac:dyDescent="0.25">
      <c r="A4" s="241" t="s">
        <v>464</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48" sqref="H48:M4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45292</v>
      </c>
      <c r="F2" s="4" t="s">
        <v>0</v>
      </c>
      <c r="G2" s="9">
        <v>45473</v>
      </c>
      <c r="H2" s="27"/>
      <c r="I2" s="27"/>
      <c r="J2" s="27"/>
      <c r="K2" s="26"/>
      <c r="X2" s="28" t="s">
        <v>446</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13033805</v>
      </c>
      <c r="I7" s="33">
        <v>51447385</v>
      </c>
      <c r="J7" s="33">
        <v>339653</v>
      </c>
      <c r="K7" s="33">
        <v>0</v>
      </c>
      <c r="L7" s="33">
        <v>0</v>
      </c>
      <c r="M7" s="33">
        <v>0</v>
      </c>
      <c r="N7" s="33">
        <v>0</v>
      </c>
      <c r="O7" s="33">
        <v>0</v>
      </c>
      <c r="P7" s="33">
        <v>0</v>
      </c>
      <c r="Q7" s="33">
        <v>0</v>
      </c>
      <c r="R7" s="33">
        <v>0</v>
      </c>
      <c r="S7" s="33">
        <v>0</v>
      </c>
      <c r="T7" s="33">
        <v>0</v>
      </c>
      <c r="U7" s="33">
        <v>2443240</v>
      </c>
      <c r="V7" s="33">
        <v>0</v>
      </c>
      <c r="W7" s="34">
        <f>H7+I7+J7+K7-L7+M7+N7+O7+P7+Q7+R7+U7+V7+S7+T7</f>
        <v>67264083</v>
      </c>
      <c r="X7" s="33">
        <v>0</v>
      </c>
      <c r="Y7" s="34">
        <f>W7+X7</f>
        <v>67264083</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13033805</v>
      </c>
      <c r="I10" s="34">
        <f t="shared" ref="I10:Y10" si="2">I7+I8+I9</f>
        <v>51447385</v>
      </c>
      <c r="J10" s="34">
        <f t="shared" si="2"/>
        <v>339653</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2443240</v>
      </c>
      <c r="V10" s="34">
        <f t="shared" si="2"/>
        <v>0</v>
      </c>
      <c r="W10" s="34">
        <f t="shared" si="2"/>
        <v>67264083</v>
      </c>
      <c r="X10" s="34">
        <f t="shared" si="2"/>
        <v>0</v>
      </c>
      <c r="Y10" s="34">
        <f t="shared" si="2"/>
        <v>67264083</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-1247908</v>
      </c>
      <c r="W11" s="34">
        <f t="shared" ref="W11:W29" si="3">H11+I11+J11+K11-L11+M11+N11+O11+P11+Q11+R11+U11+V11+S11+T11</f>
        <v>-1247908</v>
      </c>
      <c r="X11" s="33">
        <v>0</v>
      </c>
      <c r="Y11" s="34">
        <f t="shared" ref="Y11:Y29" si="4">W11+X11</f>
        <v>-1247908</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-1374845</v>
      </c>
      <c r="V26" s="33">
        <v>0</v>
      </c>
      <c r="W26" s="34">
        <f t="shared" si="3"/>
        <v>-1374845</v>
      </c>
      <c r="X26" s="33">
        <v>0</v>
      </c>
      <c r="Y26" s="34">
        <f t="shared" si="4"/>
        <v>-1374845</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74574</v>
      </c>
      <c r="K28" s="33">
        <v>0</v>
      </c>
      <c r="L28" s="33">
        <v>0</v>
      </c>
      <c r="M28" s="33">
        <v>0</v>
      </c>
      <c r="N28" s="33">
        <v>0</v>
      </c>
      <c r="O28" s="33">
        <v>0</v>
      </c>
      <c r="P28" s="33">
        <v>0</v>
      </c>
      <c r="Q28" s="33">
        <v>0</v>
      </c>
      <c r="R28" s="33">
        <v>0</v>
      </c>
      <c r="S28" s="33">
        <v>0</v>
      </c>
      <c r="T28" s="33">
        <v>0</v>
      </c>
      <c r="U28" s="33">
        <v>-74574</v>
      </c>
      <c r="V28" s="33">
        <v>0</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13033805</v>
      </c>
      <c r="I30" s="36">
        <f t="shared" ref="I30:Y30" si="5">SUM(I10:I29)</f>
        <v>51447385</v>
      </c>
      <c r="J30" s="36">
        <f t="shared" si="5"/>
        <v>414227</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993821</v>
      </c>
      <c r="V30" s="36">
        <f t="shared" si="5"/>
        <v>-1247908</v>
      </c>
      <c r="W30" s="36">
        <f t="shared" si="5"/>
        <v>64641330</v>
      </c>
      <c r="X30" s="36">
        <f t="shared" si="5"/>
        <v>0</v>
      </c>
      <c r="Y30" s="36">
        <f t="shared" si="5"/>
        <v>64641330</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-1247908</v>
      </c>
      <c r="W33" s="34">
        <f t="shared" si="8"/>
        <v>-1247908</v>
      </c>
      <c r="X33" s="34">
        <f t="shared" si="8"/>
        <v>0</v>
      </c>
      <c r="Y33" s="34">
        <f t="shared" si="8"/>
        <v>-1247908</v>
      </c>
    </row>
    <row r="34" spans="1:25" ht="30.75" customHeight="1" x14ac:dyDescent="0.25">
      <c r="A34" s="268" t="s">
        <v>427</v>
      </c>
      <c r="B34" s="268"/>
      <c r="C34" s="268"/>
      <c r="D34" s="268"/>
      <c r="E34" s="268"/>
      <c r="F34" s="268"/>
      <c r="G34" s="8">
        <v>27</v>
      </c>
      <c r="H34" s="36">
        <f>SUM(H21:H29)</f>
        <v>0</v>
      </c>
      <c r="I34" s="36">
        <f t="shared" ref="I34:Y34" si="10">SUM(I21:I29)</f>
        <v>0</v>
      </c>
      <c r="J34" s="36">
        <f t="shared" si="10"/>
        <v>74574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-1449419</v>
      </c>
      <c r="V34" s="36">
        <f t="shared" si="10"/>
        <v>0</v>
      </c>
      <c r="W34" s="36">
        <f t="shared" si="10"/>
        <v>-1374845</v>
      </c>
      <c r="X34" s="36">
        <f t="shared" si="10"/>
        <v>0</v>
      </c>
      <c r="Y34" s="36">
        <f t="shared" si="10"/>
        <v>-1374845</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13033800</v>
      </c>
      <c r="I36" s="33">
        <v>51447390</v>
      </c>
      <c r="J36" s="33">
        <v>414227</v>
      </c>
      <c r="K36" s="33">
        <v>0</v>
      </c>
      <c r="L36" s="33">
        <v>0</v>
      </c>
      <c r="M36" s="33">
        <v>0</v>
      </c>
      <c r="N36" s="33">
        <v>0</v>
      </c>
      <c r="O36" s="33">
        <v>0</v>
      </c>
      <c r="P36" s="33">
        <v>0</v>
      </c>
      <c r="Q36" s="33">
        <v>0</v>
      </c>
      <c r="R36" s="33">
        <v>0</v>
      </c>
      <c r="S36" s="33">
        <v>0</v>
      </c>
      <c r="T36" s="33">
        <v>0</v>
      </c>
      <c r="U36" s="33">
        <v>2405429</v>
      </c>
      <c r="V36" s="33">
        <v>0</v>
      </c>
      <c r="W36" s="37">
        <f>H36+I36+J36+K36-L36+M36+N36+O36+P36+Q36+R36+U36+V36+S36+T36</f>
        <v>67300846</v>
      </c>
      <c r="X36" s="33">
        <v>0</v>
      </c>
      <c r="Y36" s="37">
        <f t="shared" ref="Y36:Y38" si="12">W36+X36</f>
        <v>67300846</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13033800</v>
      </c>
      <c r="I39" s="34">
        <f t="shared" ref="I39:Y39" si="14">I36+I37+I38</f>
        <v>51447390</v>
      </c>
      <c r="J39" s="34">
        <f t="shared" si="14"/>
        <v>414227</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2405429</v>
      </c>
      <c r="V39" s="34">
        <f t="shared" si="14"/>
        <v>0</v>
      </c>
      <c r="W39" s="34">
        <f t="shared" si="14"/>
        <v>67300846</v>
      </c>
      <c r="X39" s="34">
        <f t="shared" si="14"/>
        <v>0</v>
      </c>
      <c r="Y39" s="34">
        <f t="shared" si="14"/>
        <v>67300846</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135183</v>
      </c>
      <c r="W40" s="37">
        <f t="shared" ref="W40:W58" si="15">H40+I40+J40+K40-L40+M40+N40+O40+P40+Q40+R40+U40+V40+S40+T40</f>
        <v>135183</v>
      </c>
      <c r="X40" s="33">
        <v>0</v>
      </c>
      <c r="Y40" s="37">
        <f t="shared" ref="Y40:Y58" si="16">W40+X40</f>
        <v>135183</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-2258674</v>
      </c>
      <c r="V55" s="33">
        <v>0</v>
      </c>
      <c r="W55" s="37">
        <f t="shared" si="15"/>
        <v>-2258674</v>
      </c>
      <c r="X55" s="33">
        <v>0</v>
      </c>
      <c r="Y55" s="37">
        <f t="shared" si="16"/>
        <v>-2258674</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70580</v>
      </c>
      <c r="K57" s="33">
        <v>0</v>
      </c>
      <c r="L57" s="33">
        <v>0</v>
      </c>
      <c r="M57" s="33">
        <v>0</v>
      </c>
      <c r="N57" s="33">
        <v>0</v>
      </c>
      <c r="O57" s="33">
        <v>0</v>
      </c>
      <c r="P57" s="33">
        <v>0</v>
      </c>
      <c r="Q57" s="33">
        <v>0</v>
      </c>
      <c r="R57" s="33">
        <v>0</v>
      </c>
      <c r="S57" s="33">
        <v>0</v>
      </c>
      <c r="T57" s="33">
        <v>0</v>
      </c>
      <c r="U57" s="33">
        <v>-70580</v>
      </c>
      <c r="V57" s="33">
        <v>0</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13033800</v>
      </c>
      <c r="I59" s="36">
        <f t="shared" ref="I59:Y59" si="17">SUM(I39:I58)</f>
        <v>51447390</v>
      </c>
      <c r="J59" s="36">
        <f t="shared" si="17"/>
        <v>484807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76175</v>
      </c>
      <c r="V59" s="36">
        <f t="shared" si="17"/>
        <v>135183</v>
      </c>
      <c r="W59" s="36">
        <f t="shared" si="17"/>
        <v>65177355</v>
      </c>
      <c r="X59" s="36">
        <f t="shared" si="17"/>
        <v>0</v>
      </c>
      <c r="Y59" s="36">
        <f t="shared" si="17"/>
        <v>65177355</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135183</v>
      </c>
      <c r="W62" s="37">
        <f t="shared" si="20"/>
        <v>135183</v>
      </c>
      <c r="X62" s="37">
        <f t="shared" si="20"/>
        <v>0</v>
      </c>
      <c r="Y62" s="37">
        <f t="shared" si="20"/>
        <v>135183</v>
      </c>
    </row>
    <row r="63" spans="1:25" ht="29.25" customHeight="1" x14ac:dyDescent="0.25">
      <c r="A63" s="268" t="s">
        <v>434</v>
      </c>
      <c r="B63" s="268"/>
      <c r="C63" s="268"/>
      <c r="D63" s="268"/>
      <c r="E63" s="268"/>
      <c r="F63" s="268"/>
      <c r="G63" s="8">
        <v>54</v>
      </c>
      <c r="H63" s="38">
        <f>SUM(H50:H58)</f>
        <v>0</v>
      </c>
      <c r="I63" s="38">
        <f t="shared" ref="I63:Y63" si="22">SUM(I50:I58)</f>
        <v>0</v>
      </c>
      <c r="J63" s="38">
        <f t="shared" si="22"/>
        <v>70580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-2329254</v>
      </c>
      <c r="V63" s="38">
        <f t="shared" si="22"/>
        <v>0</v>
      </c>
      <c r="W63" s="38">
        <f t="shared" si="22"/>
        <v>-2258674</v>
      </c>
      <c r="X63" s="38">
        <f t="shared" si="22"/>
        <v>0</v>
      </c>
      <c r="Y63" s="38">
        <f t="shared" si="22"/>
        <v>-2258674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294" t="s">
        <v>465</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2024-07-30T09:37:49Z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