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D:\Dropbox\Dropbox\Poslovni podaci\Mon Perin d.o.o\Mon Perin 2026\REALIZACIJA IZVJEŠTAJ TOKOM GODINE\II kvartal 2026\"/>
    </mc:Choice>
  </mc:AlternateContent>
  <xr:revisionPtr revIDLastSave="0" documentId="8_{886FAD15-0696-469D-BB84-0F6FEB5C1C93}" xr6:coauthVersionLast="47" xr6:coauthVersionMax="47" xr10:uidLastSave="{00000000-0000-0000-0000-000000000000}"/>
  <bookViews>
    <workbookView xWindow="-104" yWindow="-104" windowWidth="39836" windowHeight="16197"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81029" fullPrecision="0"/>
</workbook>
</file>

<file path=xl/calcChain.xml><?xml version="1.0" encoding="utf-8"?>
<calcChain xmlns="http://schemas.openxmlformats.org/spreadsheetml/2006/main">
  <c r="V36" i="22" l="1"/>
  <c r="K97" i="26"/>
  <c r="K93" i="26"/>
  <c r="I8" i="21"/>
  <c r="I14" i="21"/>
  <c r="I30" i="21"/>
  <c r="I132" i="18"/>
  <c r="E96" i="24" l="1"/>
  <c r="E83" i="24"/>
  <c r="H132" i="18" l="1"/>
  <c r="H130" i="18"/>
  <c r="H121" i="18"/>
  <c r="H96" i="18"/>
  <c r="H93" i="18"/>
  <c r="H13" i="21" l="1"/>
  <c r="K98" i="26"/>
  <c r="J98" i="26"/>
  <c r="I98" i="26"/>
  <c r="H98" i="26"/>
  <c r="H91" i="26"/>
  <c r="H109" i="26" l="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J109" i="26"/>
  <c r="K109" i="26"/>
  <c r="X10" i="22"/>
  <c r="X30"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J89" i="26" s="1"/>
  <c r="J110" i="26" s="1"/>
  <c r="K67" i="26"/>
  <c r="K68" i="26"/>
  <c r="H66" i="26"/>
  <c r="H67" i="26"/>
  <c r="H89" i="26" s="1"/>
  <c r="H110" i="26" s="1"/>
  <c r="I89" i="26" l="1"/>
  <c r="I110" i="26" s="1"/>
  <c r="K89" i="26"/>
  <c r="K110" i="26" s="1"/>
  <c r="H54" i="20"/>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X36" i="22" s="1"/>
  <c r="X39" i="22" s="1"/>
  <c r="X59" i="22" s="1"/>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V39" i="22" l="1"/>
  <c r="V59" i="22" s="1"/>
  <c r="Z36" i="22"/>
  <c r="Z39" i="22" s="1"/>
  <c r="Z59" i="22" s="1"/>
  <c r="H57" i="20"/>
  <c r="H59" i="20" s="1"/>
  <c r="I24" i="20"/>
  <c r="I27" i="20" s="1"/>
  <c r="I55" i="20"/>
  <c r="H72" i="18"/>
  <c r="I44" i="18"/>
  <c r="I75" i="18"/>
  <c r="I134" i="18" s="1"/>
  <c r="Z63" i="22"/>
  <c r="I9" i="18"/>
  <c r="I42" i="20"/>
  <c r="Z61" i="22"/>
  <c r="Z62" i="22" s="1"/>
  <c r="Z32" i="22"/>
  <c r="Z33" i="22" s="1"/>
  <c r="Z34" i="22"/>
  <c r="Z10" i="22"/>
  <c r="Z30" i="22" s="1"/>
  <c r="I57" i="20" l="1"/>
  <c r="I59" i="20" s="1"/>
  <c r="I72" i="18"/>
</calcChain>
</file>

<file path=xl/sharedStrings.xml><?xml version="1.0" encoding="utf-8"?>
<sst xmlns="http://schemas.openxmlformats.org/spreadsheetml/2006/main" count="614" uniqueCount="542">
  <si>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</si>
  <si>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</si>
  <si>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</si>
  <si>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</si>
  <si>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</si>
  <si>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</si>
  <si>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</si>
  <si>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</si>
  <si>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</si>
  <si>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</si>
  <si>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</si>
  <si>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</si>
  <si>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</si>
  <si>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</si>
  <si>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</si>
  <si>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</si>
  <si>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</si>
  <si>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</si>
  <si>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</si>
  <si>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</si>
  <si>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</si>
  <si>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</si>
  <si>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</si>
  <si>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</si>
  <si>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</si>
  <si>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</si>
  <si>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</si>
  <si>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</si>
  <si>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</si>
  <si>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</si>
  <si>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</si>
  <si>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</si>
  <si>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</si>
  <si>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</si>
  <si>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</si>
  <si>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</si>
  <si>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</si>
  <si>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</si>
  <si>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</si>
  <si>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</si>
  <si>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</si>
  <si>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</si>
  <si>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</si>
  <si>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</si>
  <si>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</si>
  <si>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</si>
  <si>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</si>
  <si>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</si>
  <si>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</si>
  <si>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</si>
  <si>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</si>
  <si>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</si>
  <si>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</si>
  <si>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</si>
  <si>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</si>
  <si>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</si>
  <si>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</si>
  <si>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</si>
  <si>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</si>
  <si>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</si>
  <si>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</si>
  <si>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</si>
  <si>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</si>
  <si>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</si>
  <si>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</si>
  <si>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</si>
  <si>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</si>
  <si>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</si>
  <si>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</si>
  <si>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</si>
  <si>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</si>
  <si>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</si>
  <si>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</si>
  <si>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</si>
  <si>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</si>
  <si>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</si>
  <si>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</si>
  <si>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</si>
  <si>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</si>
  <si>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</si>
  <si>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</si>
  <si>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</si>
  <si>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</si>
  <si>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</si>
  <si>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</si>
  <si>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</si>
  <si>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</si>
  <si>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</si>
  <si>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</si>
  <si>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</si>
  <si>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</si>
  <si>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</si>
  <si>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</si>
  <si>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</si>
  <si>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</si>
  <si>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</si>
  <si>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</si>
  <si>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</si>
  <si>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</si>
  <si>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</si>
  <si>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</si>
  <si>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</si>
  <si>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</si>
  <si>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</si>
  <si>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</si>
  <si>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</si>
  <si>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</si>
  <si>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</si>
  <si>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</si>
  <si>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</si>
  <si>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</si>
  <si>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</si>
  <si>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</si>
  <si>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</si>
  <si>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</si>
  <si>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</si>
  <si>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</si>
  <si>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</si>
  <si>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</si>
  <si>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</si>
  <si>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</si>
  <si>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</si>
  <si>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</si>
  <si>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</si>
  <si>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</si>
  <si>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</si>
  <si>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</si>
  <si>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</si>
  <si>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</si>
  <si>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</si>
  <si>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</si>
  <si>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</si>
  <si>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</si>
  <si>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</si>
  <si>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</si>
  <si>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</si>
  <si>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</si>
  <si>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</si>
  <si>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</si>
  <si>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</si>
  <si>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</si>
  <si>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</si>
  <si>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</si>
  <si>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</si>
  <si>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</si>
  <si>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</si>
  <si>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</si>
  <si>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</si>
  <si>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</si>
  <si>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</si>
  <si>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</si>
  <si>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</si>
  <si>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</si>
  <si>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</si>
  <si>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</si>
  <si>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</si>
  <si>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</si>
  <si>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</si>
  <si>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</si>
  <si>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</si>
  <si>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</si>
  <si>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</si>
  <si>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</si>
  <si>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</si>
  <si>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</si>
  <si>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</si>
  <si>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</si>
  <si>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</si>
  <si>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</si>
  <si>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</si>
  <si>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</si>
  <si>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</si>
  <si>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</si>
  <si>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</si>
  <si>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</si>
  <si>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</si>
  <si>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</si>
  <si>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</si>
  <si>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</si>
  <si>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</si>
  <si>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</si>
  <si>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</si>
  <si>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</si>
  <si>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</si>
  <si>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</si>
  <si>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</si>
  <si>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</si>
  <si>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</si>
  <si>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</si>
  <si>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</si>
  <si>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</si>
  <si>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</si>
  <si>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</si>
  <si>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</si>
  <si>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</si>
  <si>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</si>
  <si>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</si>
  <si>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</si>
  <si>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</si>
  <si>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</si>
  <si>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</si>
  <si>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</si>
  <si>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</si>
  <si>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</si>
  <si>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</si>
  <si>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</si>
  <si>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</si>
  <si>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</si>
  <si>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</si>
  <si>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</si>
  <si>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</si>
  <si>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</si>
  <si>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</si>
  <si>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</si>
  <si>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</si>
  <si>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</si>
  <si>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</si>
  <si>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</si>
  <si>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</si>
  <si>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</si>
  <si>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</si>
  <si>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</si>
  <si>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</si>
  <si>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</si>
  <si>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</si>
  <si>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</si>
  <si>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</si>
  <si>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</si>
  <si>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</si>
  <si>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</si>
  <si>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</si>
  <si>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</si>
  <si>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</si>
  <si>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</si>
  <si>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</si>
  <si>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</si>
  <si>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</si>
  <si>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</si>
  <si>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</si>
  <si>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</si>
  <si>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</si>
  <si>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</si>
  <si>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</si>
  <si>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</si>
  <si>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</si>
  <si>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</si>
  <si>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</si>
  <si>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</si>
  <si>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</si>
  <si>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</si>
  <si>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</si>
  <si>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</si>
  <si>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</si>
  <si>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</si>
  <si>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</si>
  <si>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</si>
  <si>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</si>
  <si>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</si>
  <si>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</si>
  <si>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</si>
  <si>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</si>
  <si>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</si>
  <si>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</si>
  <si>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</si>
  <si>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</si>
  <si>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</si>
  <si>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</si>
  <si>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</si>
  <si>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</si>
  <si>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</si>
  <si>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</si>
  <si>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</si>
  <si>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</si>
  <si>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</si>
  <si>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</si>
  <si>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</si>
  <si>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</si>
  <si>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</si>
  <si>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</si>
  <si>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</si>
  <si>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</si>
  <si>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</si>
  <si>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</si>
  <si>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</si>
  <si>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</si>
  <si>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</si>
  <si>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</si>
  <si>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</si>
  <si>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</si>
  <si>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</si>
  <si>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</si>
  <si>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</si>
  <si>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</si>
  <si>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</si>
  <si>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</si>
  <si>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</si>
  <si>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</si>
  <si>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</si>
  <si>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</si>
  <si>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</si>
  <si>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</si>
  <si>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</si>
  <si>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</si>
  <si>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</si>
  <si>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</si>
  <si>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</si>
  <si>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</si>
  <si>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</si>
  <si>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</si>
  <si>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</si>
  <si>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</si>
  <si>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</si>
  <si>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</si>
  <si>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</si>
  <si>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</si>
  <si>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</si>
  <si>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</si>
  <si>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</si>
  <si>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</si>
  <si>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</si>
  <si>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</si>
  <si>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</si>
  <si>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</si>
  <si>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</si>
  <si>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</si>
  <si>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</si>
  <si>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</si>
  <si>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</si>
  <si>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</si>
  <si>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</si>
  <si>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</si>
  <si>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</si>
  <si>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</si>
  <si>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</si>
  <si>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</si>
  <si>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</si>
  <si>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</si>
  <si>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</si>
  <si>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</si>
  <si>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</si>
  <si>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</si>
  <si>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</si>
  <si>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</si>
  <si>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</si>
  <si>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</si>
  <si>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</si>
  <si>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</si>
  <si>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</si>
  <si>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</si>
  <si>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</si>
  <si>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</si>
  <si>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</si>
  <si>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</si>
  <si>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</si>
  <si>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</si>
  <si>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</si>
  <si>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</si>
  <si>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</si>
  <si>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</si>
  <si>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</si>
  <si>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</si>
  <si>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</si>
  <si>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</si>
  <si>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</si>
  <si>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</si>
  <si>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</si>
  <si>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</si>
  <si>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</si>
  <si>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</si>
  <si>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</si>
  <si>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</si>
  <si>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</si>
  <si>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</si>
  <si>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</si>
  <si>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</si>
  <si>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</si>
  <si>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</si>
  <si>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</si>
  <si>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</si>
  <si>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</si>
  <si>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</si>
  <si>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</si>
  <si>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</si>
  <si>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</si>
  <si>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</si>
  <si>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</si>
  <si>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</si>
  <si>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</si>
  <si>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</si>
  <si>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</si>
  <si>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</si>
  <si>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</si>
  <si>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</si>
  <si>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</si>
  <si>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</si>
  <si>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</si>
  <si>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</si>
  <si>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</si>
  <si>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</si>
  <si>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</si>
  <si>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</si>
  <si>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</si>
  <si>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</si>
  <si>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</si>
  <si>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</si>
  <si>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</si>
  <si>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</si>
  <si>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</si>
  <si>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</si>
  <si>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</si>
  <si>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</si>
  <si>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</si>
  <si>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</si>
  <si>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</si>
  <si>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</si>
  <si>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</si>
  <si>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</si>
  <si>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</si>
  <si>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</si>
  <si>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</si>
  <si>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</si>
  <si>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</si>
  <si>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</si>
  <si>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</si>
  <si>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</si>
  <si>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</si>
  <si>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</si>
  <si>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</si>
  <si>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</si>
  <si>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</si>
  <si>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</si>
  <si>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</si>
  <si>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</si>
  <si>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</si>
  <si>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</si>
  <si>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</si>
  <si>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</si>
  <si>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</si>
  <si>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</si>
  <si>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</si>
  <si>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</si>
  <si>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</si>
  <si>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</si>
  <si>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</si>
  <si>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</si>
  <si>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</si>
  <si>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</si>
  <si>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</si>
  <si>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</si>
  <si>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HR</t>
  </si>
  <si>
    <t>u razdoblju 01.01.2026. do 31.03.2026.</t>
  </si>
  <si>
    <t>02013720</t>
  </si>
  <si>
    <t>040224587</t>
  </si>
  <si>
    <t>06374155285</t>
  </si>
  <si>
    <t>747800S06AYJL4DSCT25</t>
  </si>
  <si>
    <t>MON PERIN D.D.</t>
  </si>
  <si>
    <t>Bale</t>
  </si>
  <si>
    <t>Trg La Musa 2</t>
  </si>
  <si>
    <t>massimo.piutti@monperin.hr</t>
  </si>
  <si>
    <t>www.monperin.hr</t>
  </si>
  <si>
    <t>M. I. Računovođa d.o.o.</t>
  </si>
  <si>
    <t>Ivana Mikulek</t>
  </si>
  <si>
    <t>052/824-186</t>
  </si>
  <si>
    <t>ivana.mikulek@mi-racunovoda.hr</t>
  </si>
  <si>
    <t>Obveznik: Mon Perin d.d.</t>
  </si>
  <si>
    <t>BILJEŠKE UZ FINANCIJSKE IZVJEŠTAJE - TFI</t>
  </si>
  <si>
    <t>a)</t>
  </si>
  <si>
    <t>b)</t>
  </si>
  <si>
    <t>Pristup posljednjim godišnjim financijskim izvještajima moguć je na Internet stranicama Zagrebačke burze i Izdavatelja (www.monperin.hr)</t>
  </si>
  <si>
    <t>c)</t>
  </si>
  <si>
    <t>d)</t>
  </si>
  <si>
    <t>e)</t>
  </si>
  <si>
    <t>f)</t>
  </si>
  <si>
    <t>1.</t>
  </si>
  <si>
    <t>Naziv:</t>
  </si>
  <si>
    <t>MON PERIN d.d.</t>
  </si>
  <si>
    <t>Trg La musa 2, Bale</t>
  </si>
  <si>
    <t>Pravni oblik:</t>
  </si>
  <si>
    <t>dioničko društvo</t>
  </si>
  <si>
    <t>Država osnivanja:</t>
  </si>
  <si>
    <t>Republika Hrvatska</t>
  </si>
  <si>
    <t>MBS:</t>
  </si>
  <si>
    <t xml:space="preserve">040224587
</t>
  </si>
  <si>
    <t>OIB:</t>
  </si>
  <si>
    <t>2.</t>
  </si>
  <si>
    <t>3.</t>
  </si>
  <si>
    <t>4.</t>
  </si>
  <si>
    <t>5.</t>
  </si>
  <si>
    <t>6.</t>
  </si>
  <si>
    <t>7.</t>
  </si>
  <si>
    <t>Društvo nije kapitaliziralo troškove plaća u promatranom razdoblju.</t>
  </si>
  <si>
    <t>8.</t>
  </si>
  <si>
    <t>(u tisućama eura)</t>
  </si>
  <si>
    <t>Iskazano u računu dobiti i gubitka</t>
  </si>
  <si>
    <t>Iskazano u ostaloj sveobuhvatnoj dobiti</t>
  </si>
  <si>
    <t>9.</t>
  </si>
  <si>
    <t>Terra Valis d.o.o.</t>
  </si>
  <si>
    <t>Fort Forno d.o.o.</t>
  </si>
  <si>
    <t>Trg la musa 2, Bale</t>
  </si>
  <si>
    <t>Iznos kapitala koji se drži</t>
  </si>
  <si>
    <t>Ukupni kapital i rezerve</t>
  </si>
  <si>
    <t>10.</t>
  </si>
  <si>
    <t>Rod dionice</t>
  </si>
  <si>
    <t>Broj dionica</t>
  </si>
  <si>
    <t>Redovne dionice</t>
  </si>
  <si>
    <t>eura/dionici</t>
  </si>
  <si>
    <t>11.</t>
  </si>
  <si>
    <t>Društvo nema potvrda o sudjelovanju, konvertibilnih zadužnica, jamstava, opcija ili sličnih vrijednosnica ili prava.</t>
  </si>
  <si>
    <t>12.</t>
  </si>
  <si>
    <t>Društvo nema udjela u društvima s neograničenom odgovornosti.</t>
  </si>
  <si>
    <t>13.</t>
  </si>
  <si>
    <t>14.</t>
  </si>
  <si>
    <t>15.</t>
  </si>
  <si>
    <t>Izdavatelj sastavlja nerevidirane kvartalne konsolidirane financijske izvještaje koji su dostupni na Internet stranicama Zagrebačke burze i Izdavatelja (www.monperin.hr).</t>
  </si>
  <si>
    <t>16.</t>
  </si>
  <si>
    <t>Društvo nema materijalnih aranžmana sa društvima koja nisu uključena u bilancu.</t>
  </si>
  <si>
    <t>17.</t>
  </si>
  <si>
    <t>Nije bilo značajnih događaja koji su nastupili nakon datuma bilance.</t>
  </si>
  <si>
    <t>Utjecaj sezonalnosti objašnjen je u nerevidiranim tromjesečnim financijskim izvještajima 31.03.2026. objavljenim na Internet stranicama Zagrebačke burze i Izdavatelja (www.monperin.hr)</t>
  </si>
  <si>
    <t>Ostale objave koje propisuje MRS 34 - Financijsko izvještavanje za razdoblja tijekom godine navedene su u nerevidiranim tromjesečnim financijskim izvještajima 31.03.2026. objavljenim na Internet stranicama Zagrebačke burze i Izdavatelja (www.monperin.hr).</t>
  </si>
  <si>
    <t>Na dan 31. prosinca 2025.</t>
  </si>
  <si>
    <t>(2.700)</t>
  </si>
  <si>
    <t xml:space="preserve">Društvo Mon Perin d.d. od 01.01.2026. nije obveznik konsolidacije. </t>
  </si>
  <si>
    <t>Društvo od 01.01.2026. iskazuje primjenu metode udjela u financijskom izvještaju.</t>
  </si>
  <si>
    <t>dobit/gubitak 2025.</t>
  </si>
  <si>
    <t>Knjigovodstvena vrijednost</t>
  </si>
  <si>
    <t>Za osiguranje plaćanja po kreditima odobrenim od strane banaka i ostalih kreditora za Društvo su upisane hipoteke na imovini i to na zemljištima i zgradama u vrijednosti od 3.600  tisuća eura, te na dionicama ADRS.</t>
  </si>
  <si>
    <t>104011</t>
  </si>
  <si>
    <t xml:space="preserve">stanje na dan 30.06.2026 </t>
  </si>
  <si>
    <t>u razdoblju 01.01.2026 do 30.06.2026</t>
  </si>
  <si>
    <t>u razdoblju 01.01.2026. do 30.06.2026.</t>
  </si>
  <si>
    <t xml:space="preserve">BILJEŠKE UZ FINANCIJSKE IZVJEŠTAJE - TFI
(koji se sastavljaju za tromjesečna razdoblja)
Naziv izdavatelja:   Mon Perin d.d. 
OIB:  06374155285
Izvještajno razdoblje: 01.01.2026. do 30.06.2026.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</si>
  <si>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 xml:space="preserve">U razdoblju od 01.01. do 30.06.2026. godine u Društvu je bilo zaposleno prosječno  73 radnika. </t>
  </si>
  <si>
    <t>Detalji su navedeni u nerevidiranim šestomjesečnim financijskim izvještajima 30.06.2026. objavljenim na Internet stranicama  Zagrebačke burze i Izdavatelja (www.monperin.hr).</t>
  </si>
  <si>
    <t>Stanje odgođenog poreza na kraju 2025. godine kao i kretanje odgođenog poreza tijekom razdoblja 01.01.-30.06.2026.:</t>
  </si>
  <si>
    <t>Na dan 30.lipnja 2026.</t>
  </si>
  <si>
    <t>Bilješke uz šestomjesečne financijske izvještaje i detaljnije informacije o poslovnim rezultatima i događajima koji su značajni za razumijevanje promjena u financijskim izvještajima dostupne su u objavljenom PDF dokumentu "Rezultati poslovanja II kvartal 2026. godina" koji je istovremeno s ovim dokumentom objavljen na internetskim stranicama HANFA-e, Zagrebačke burze i Izdavatelja  (www.monperin.hr).</t>
  </si>
  <si>
    <r>
      <t>Bilješke uz šestomjesečne financijske izvještaje i detaljnije informacije o poslovnim rezultatima i događajima koji su značajni za razumijevanje promjena u financijskim izvještajima dostupne su u objavljenom PDF dokumentu</t>
    </r>
    <r>
      <rPr>
        <sz val="10"/>
        <color rgb="FFFF0000"/>
        <rFont val="Arial"/>
        <family val="2"/>
        <charset val="238"/>
      </rPr>
      <t xml:space="preserve"> </t>
    </r>
    <r>
      <rPr>
        <b/>
        <sz val="10"/>
        <rFont val="Arial"/>
        <family val="2"/>
      </rPr>
      <t>"</t>
    </r>
    <r>
      <rPr>
        <sz val="10"/>
        <rFont val="Arial"/>
        <family val="2"/>
      </rPr>
      <t>Rezultati poslovanja II kvartal 2026. godina"</t>
    </r>
    <r>
      <rPr>
        <sz val="10"/>
        <rFont val="Arial"/>
        <family val="2"/>
        <charset val="238"/>
      </rPr>
      <t xml:space="preserve"> koji je istovremeno s ovim dokumentom objavljen na internetskim stranicama HANFA-e, Zagrebačke burze i Izdavatelja  (www.monperin.hr).</t>
    </r>
  </si>
  <si>
    <t>Poslovni događaji značajni za razumijevanje promjena u izvještaju o financijskom položaju i poslovnim rezultatima objavljeni su u nerevidiranim tromjesečnim financijskim izvještajima 30.06.2026. koji su objavljeni na Internet stranicama  Zagrebačke burze i Izdavatelja (www.monperin.hr)</t>
  </si>
  <si>
    <t>Nerevidirani nekonsolidirani financijski izvještaji za prvih šest mjeseci pripremljeni su temeljem istih računovodstvenih politika, prikaza i metoda izračuna koji su se koristili prilikom pripreme godišnjih financijskih izvještaja na dan 31. prosinca 2025. godine.</t>
  </si>
  <si>
    <t>Nerevidirani financijski izvještaji Društva za razdoblje 01.01.-30.06.2026. godine pripremljeni su u skladu sa Zakonom o računovodstvu Republike Hrvatske i Međunarodnim standardima financijskog izvještavanja (MSFI) te daju cjelovit i istinit prikaz imovine i obveza, dobitka i gubitka, financijskog položaja i poslovanja.
Nerevidirani nekonsolidirani financijski izvještaji za prvih šest mjeseci pripremljeni su temeljem istih računovodstvenih politika, prikaza i metoda izračuna koji su se koristili prilikom pripreme godišnjih financijskih izvještaja na dan 31. prosinca 2025. godine. U odnosu na prethodno izvještajno razdoblje došlo je do promjene računovodstvene politike. Od 1. siječnja 2026. godine ulaganje u društvo u kojem Društvo ima sudjelujući interes iskazuje se primjenom metode udjela.</t>
  </si>
  <si>
    <t>Od ukupno iskazanih dugoročnih obveza Društvo ima obaveza koje dospijevaju nakon više od pet godina u iznosu od 11.349 tisuće eura. Osiguranje plaćanja kredita pokriveno dionicama ADRS te građevinskim zemljištem i zgradom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</si>
</sst>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
    <numFmt numFmtId="166" formatCode="#,##0;[Black]\(#,##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color theme="1"/>
      <name val="Arial"/>
      <family val="2"/>
      <charset val="238"/>
    </font>
    <font>
      <sz val="10"/>
      <color rgb="FFFF0000"/>
      <name val="Arial"/>
      <family val="2"/>
      <charset val="238"/>
    </font>
    <font>
      <b/>
      <sz val="10"/>
      <name val="Arial"/>
      <family val="2"/>
    </font>
    <font>
      <sz val="10"/>
      <name val="Arial"/>
      <family val="2"/>
    </font>
    <font>
      <b/>
      <sz val="10"/>
      <color theme="1"/>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2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top/>
      <bottom style="medium">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20">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6" fillId="0" borderId="0" xfId="0" applyFont="1"/>
    <xf numFmtId="0" fontId="2" fillId="0" borderId="0" xfId="0" applyFont="1"/>
    <xf numFmtId="0" fontId="6" fillId="0" borderId="9" xfId="0" applyFont="1" applyBorder="1"/>
    <xf numFmtId="0" fontId="6" fillId="0" borderId="18" xfId="0" applyFont="1" applyBorder="1"/>
    <xf numFmtId="0" fontId="6" fillId="0" borderId="13" xfId="0" applyFont="1" applyBorder="1"/>
    <xf numFmtId="0" fontId="6" fillId="0" borderId="3" xfId="0" applyFont="1" applyBorder="1"/>
    <xf numFmtId="0" fontId="0" fillId="0" borderId="20" xfId="0" applyBorder="1"/>
    <xf numFmtId="0" fontId="21" fillId="11" borderId="0" xfId="0" applyFont="1" applyFill="1"/>
    <xf numFmtId="0" fontId="35" fillId="11" borderId="0" xfId="0" applyFont="1" applyFill="1"/>
    <xf numFmtId="0" fontId="0" fillId="11" borderId="0" xfId="0" applyFill="1"/>
    <xf numFmtId="0" fontId="39" fillId="11" borderId="0" xfId="0" applyFont="1" applyFill="1"/>
    <xf numFmtId="3" fontId="0" fillId="0" borderId="0" xfId="0" applyNumberFormat="1" applyAlignment="1">
      <alignment horizontal="right"/>
    </xf>
    <xf numFmtId="49" fontId="2" fillId="0" borderId="0" xfId="0" applyNumberFormat="1" applyFont="1" applyAlignment="1">
      <alignment horizontal="right"/>
    </xf>
    <xf numFmtId="49" fontId="0" fillId="0" borderId="0" xfId="0" applyNumberFormat="1" applyAlignment="1">
      <alignment horizontal="right"/>
    </xf>
    <xf numFmtId="3" fontId="6" fillId="0" borderId="0" xfId="0" applyNumberFormat="1" applyFont="1"/>
    <xf numFmtId="166" fontId="2" fillId="0" borderId="0" xfId="0" applyNumberFormat="1" applyFont="1" applyAlignment="1">
      <alignment vertical="center" wrapText="1"/>
    </xf>
    <xf numFmtId="166" fontId="2" fillId="0" borderId="22" xfId="0" applyNumberFormat="1" applyFont="1" applyBorder="1" applyAlignment="1">
      <alignment vertical="center" wrapTex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left" wrapText="1"/>
    </xf>
    <xf numFmtId="0" fontId="0" fillId="0" borderId="0" xfId="0" applyAlignment="1">
      <alignment horizontal="left" wrapText="1"/>
    </xf>
    <xf numFmtId="0" fontId="2" fillId="0" borderId="18" xfId="0" applyFont="1" applyBorder="1" applyAlignment="1">
      <alignment horizontal="left"/>
    </xf>
    <xf numFmtId="0" fontId="2" fillId="0" borderId="19" xfId="0" applyFont="1" applyBorder="1" applyAlignment="1">
      <alignment horizontal="left"/>
    </xf>
    <xf numFmtId="0" fontId="2" fillId="0" borderId="0" xfId="0" applyFont="1" applyAlignment="1">
      <alignment horizontal="left"/>
    </xf>
    <xf numFmtId="0" fontId="2" fillId="0" borderId="14" xfId="0" applyFont="1" applyBorder="1" applyAlignment="1">
      <alignment horizontal="left"/>
    </xf>
    <xf numFmtId="49" fontId="2" fillId="0" borderId="20" xfId="0" applyNumberFormat="1" applyFont="1" applyBorder="1" applyAlignment="1">
      <alignment horizontal="left"/>
    </xf>
    <xf numFmtId="49" fontId="2" fillId="0" borderId="21" xfId="0" applyNumberFormat="1" applyFont="1" applyBorder="1" applyAlignment="1">
      <alignment horizontal="left"/>
    </xf>
    <xf numFmtId="0" fontId="2" fillId="11" borderId="0" xfId="0" applyFont="1" applyFill="1" applyAlignment="1">
      <alignment horizontal="left" wrapText="1"/>
    </xf>
    <xf numFmtId="0" fontId="0" fillId="0" borderId="0" xfId="0"/>
    <xf numFmtId="0" fontId="0" fillId="0" borderId="0" xfId="0" applyAlignment="1">
      <alignment horizontal="left"/>
    </xf>
    <xf numFmtId="0" fontId="2" fillId="0" borderId="0" xfId="0" applyFont="1"/>
    <xf numFmtId="3" fontId="0" fillId="0" borderId="0" xfId="0" applyNumberFormat="1" applyAlignment="1">
      <alignment horizontal="right"/>
    </xf>
    <xf numFmtId="49" fontId="2" fillId="0" borderId="0" xfId="0" applyNumberFormat="1" applyFont="1" applyAlignment="1">
      <alignment horizontal="right"/>
    </xf>
    <xf numFmtId="49" fontId="0" fillId="0" borderId="0" xfId="0" applyNumberFormat="1" applyAlignment="1">
      <alignment horizontal="right"/>
    </xf>
    <xf numFmtId="0" fontId="39" fillId="0" borderId="22" xfId="0" applyFont="1" applyFill="1" applyBorder="1"/>
    <xf numFmtId="0" fontId="35" fillId="0" borderId="0" xfId="0" applyFont="1" applyFill="1"/>
    <xf numFmtId="3" fontId="35" fillId="0" borderId="0" xfId="0" applyNumberFormat="1" applyFont="1" applyFill="1"/>
    <xf numFmtId="4" fontId="38" fillId="0" borderId="0" xfId="0" applyNumberFormat="1" applyFont="1" applyFill="1"/>
    <xf numFmtId="0" fontId="38" fillId="0" borderId="0" xfId="0" applyFont="1" applyFill="1"/>
    <xf numFmtId="0" fontId="0" fillId="0" borderId="0" xfId="0" applyFill="1"/>
    <xf numFmtId="0" fontId="37" fillId="0" borderId="0" xfId="0" applyFont="1"/>
    <xf numFmtId="0" fontId="2" fillId="0" borderId="0" xfId="0" applyFont="1" applyFill="1" applyAlignment="1">
      <alignment horizontal="left" wrapText="1"/>
    </xf>
    <xf numFmtId="0" fontId="2" fillId="0" borderId="0" xfId="0" applyFont="1" applyFill="1" applyAlignment="1">
      <alignment horizontal="left"/>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view="pageBreakPreview" topLeftCell="A16" zoomScaleNormal="100" zoomScaleSheetLayoutView="100" workbookViewId="0">
      <selection activeCell="C30" sqref="C30"/>
    </sheetView>
  </sheetViews>
  <sheetFormatPr defaultColWidth="9.109375" defaultRowHeight="14.4" x14ac:dyDescent="0.3"/>
  <cols>
    <col min="1" max="8" width="9.109375" style="35"/>
    <col min="9" max="9" width="15.33203125" style="35" customWidth="1"/>
    <col min="10" max="10" width="12" style="35" bestFit="1" customWidth="1"/>
    <col min="11" max="13" width="9.109375" style="33"/>
    <col min="14" max="14" width="9.109375" style="34"/>
    <col min="15" max="20" width="9.109375" style="33"/>
    <col min="21" max="16384" width="9.109375" style="35"/>
  </cols>
  <sheetData>
    <row r="1" spans="1:20" ht="15.55" x14ac:dyDescent="0.3">
      <c r="A1" s="186" t="s">
        <v>305</v>
      </c>
      <c r="B1" s="187"/>
      <c r="C1" s="187"/>
      <c r="D1" s="51"/>
      <c r="E1" s="51"/>
      <c r="F1" s="51"/>
      <c r="G1" s="51"/>
      <c r="H1" s="51"/>
      <c r="I1" s="51"/>
      <c r="J1" s="52"/>
    </row>
    <row r="2" spans="1:20" ht="14.4" customHeight="1" x14ac:dyDescent="0.3">
      <c r="A2" s="188" t="s">
        <v>321</v>
      </c>
      <c r="B2" s="189"/>
      <c r="C2" s="189"/>
      <c r="D2" s="189"/>
      <c r="E2" s="189"/>
      <c r="F2" s="189"/>
      <c r="G2" s="189"/>
      <c r="H2" s="189"/>
      <c r="I2" s="189"/>
      <c r="J2" s="190"/>
      <c r="N2" s="34">
        <v>1</v>
      </c>
    </row>
    <row r="3" spans="1:20" x14ac:dyDescent="0.3">
      <c r="A3" s="53"/>
      <c r="B3" s="54"/>
      <c r="C3" s="54"/>
      <c r="D3" s="54"/>
      <c r="E3" s="54"/>
      <c r="F3" s="54"/>
      <c r="G3" s="54"/>
      <c r="H3" s="54"/>
      <c r="I3" s="54"/>
      <c r="J3" s="55"/>
      <c r="N3" s="34">
        <v>2</v>
      </c>
    </row>
    <row r="4" spans="1:20" ht="33.549999999999997" customHeight="1" x14ac:dyDescent="0.3">
      <c r="A4" s="191" t="s">
        <v>306</v>
      </c>
      <c r="B4" s="192"/>
      <c r="C4" s="192"/>
      <c r="D4" s="192"/>
      <c r="E4" s="193">
        <v>46023</v>
      </c>
      <c r="F4" s="194"/>
      <c r="G4" s="56" t="s">
        <v>0</v>
      </c>
      <c r="H4" s="193">
        <v>46203</v>
      </c>
      <c r="I4" s="194"/>
      <c r="J4" s="57"/>
      <c r="N4" s="34">
        <v>3</v>
      </c>
    </row>
    <row r="5" spans="1:20" s="33" customFormat="1" ht="10.1" customHeight="1" x14ac:dyDescent="0.3">
      <c r="A5" s="195"/>
      <c r="B5" s="196"/>
      <c r="C5" s="196"/>
      <c r="D5" s="196"/>
      <c r="E5" s="196"/>
      <c r="F5" s="196"/>
      <c r="G5" s="196"/>
      <c r="H5" s="196"/>
      <c r="I5" s="196"/>
      <c r="J5" s="197"/>
      <c r="N5" s="34">
        <v>4</v>
      </c>
    </row>
    <row r="6" spans="1:20" ht="20.45" customHeight="1" x14ac:dyDescent="0.3">
      <c r="A6" s="58"/>
      <c r="B6" s="59" t="s">
        <v>326</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45" customHeight="1" x14ac:dyDescent="0.3">
      <c r="A8" s="58"/>
      <c r="B8" s="59" t="s">
        <v>327</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 customHeight="1" x14ac:dyDescent="0.3">
      <c r="A10" s="182" t="s">
        <v>328</v>
      </c>
      <c r="B10" s="183"/>
      <c r="C10" s="183"/>
      <c r="D10" s="183"/>
      <c r="E10" s="183"/>
      <c r="F10" s="183"/>
      <c r="G10" s="183"/>
      <c r="H10" s="183"/>
      <c r="I10" s="183"/>
      <c r="J10" s="66"/>
    </row>
    <row r="11" spans="1:20" ht="24.65" customHeight="1" x14ac:dyDescent="0.3">
      <c r="A11" s="170" t="s">
        <v>307</v>
      </c>
      <c r="B11" s="184"/>
      <c r="C11" s="176" t="s">
        <v>451</v>
      </c>
      <c r="D11" s="177"/>
      <c r="E11" s="67"/>
      <c r="F11" s="141" t="s">
        <v>329</v>
      </c>
      <c r="G11" s="180"/>
      <c r="H11" s="157" t="s">
        <v>449</v>
      </c>
      <c r="I11" s="158"/>
      <c r="J11" s="68"/>
    </row>
    <row r="12" spans="1:20" ht="14.4" customHeight="1" x14ac:dyDescent="0.3">
      <c r="A12" s="69"/>
      <c r="B12" s="70"/>
      <c r="C12" s="70"/>
      <c r="D12" s="70"/>
      <c r="E12" s="185"/>
      <c r="F12" s="185"/>
      <c r="G12" s="185"/>
      <c r="H12" s="185"/>
      <c r="I12" s="71"/>
      <c r="J12" s="68"/>
    </row>
    <row r="13" spans="1:20" ht="21.05" customHeight="1" x14ac:dyDescent="0.3">
      <c r="A13" s="140" t="s">
        <v>322</v>
      </c>
      <c r="B13" s="180"/>
      <c r="C13" s="176" t="s">
        <v>452</v>
      </c>
      <c r="D13" s="177"/>
      <c r="E13" s="198"/>
      <c r="F13" s="185"/>
      <c r="G13" s="185"/>
      <c r="H13" s="185"/>
      <c r="I13" s="71"/>
      <c r="J13" s="68"/>
    </row>
    <row r="14" spans="1:20" ht="10.95" customHeight="1" x14ac:dyDescent="0.3">
      <c r="A14" s="67"/>
      <c r="B14" s="71"/>
      <c r="C14" s="47"/>
      <c r="D14" s="47"/>
      <c r="E14" s="147"/>
      <c r="F14" s="147"/>
      <c r="G14" s="147"/>
      <c r="H14" s="147"/>
      <c r="I14" s="70"/>
      <c r="J14" s="72"/>
    </row>
    <row r="15" spans="1:20" ht="22.9" customHeight="1" x14ac:dyDescent="0.3">
      <c r="A15" s="140" t="s">
        <v>308</v>
      </c>
      <c r="B15" s="180"/>
      <c r="C15" s="176" t="s">
        <v>453</v>
      </c>
      <c r="D15" s="177"/>
      <c r="E15" s="181"/>
      <c r="F15" s="172"/>
      <c r="G15" s="73" t="s">
        <v>330</v>
      </c>
      <c r="H15" s="157" t="s">
        <v>454</v>
      </c>
      <c r="I15" s="158"/>
      <c r="J15" s="74"/>
    </row>
    <row r="16" spans="1:20" ht="10.95" customHeight="1" x14ac:dyDescent="0.3">
      <c r="A16" s="67"/>
      <c r="B16" s="71"/>
      <c r="C16" s="70"/>
      <c r="D16" s="70"/>
      <c r="E16" s="147"/>
      <c r="F16" s="147"/>
      <c r="G16" s="167"/>
      <c r="H16" s="167"/>
      <c r="I16" s="70"/>
      <c r="J16" s="72"/>
    </row>
    <row r="17" spans="1:10" ht="22.9" customHeight="1" x14ac:dyDescent="0.3">
      <c r="A17" s="75"/>
      <c r="B17" s="73" t="s">
        <v>331</v>
      </c>
      <c r="C17" s="176" t="s">
        <v>527</v>
      </c>
      <c r="D17" s="177"/>
      <c r="E17" s="76"/>
      <c r="F17" s="76"/>
      <c r="G17" s="76"/>
      <c r="H17" s="76"/>
      <c r="I17" s="76"/>
      <c r="J17" s="74"/>
    </row>
    <row r="18" spans="1:10" x14ac:dyDescent="0.3">
      <c r="A18" s="178"/>
      <c r="B18" s="179"/>
      <c r="C18" s="147"/>
      <c r="D18" s="147"/>
      <c r="E18" s="147"/>
      <c r="F18" s="147"/>
      <c r="G18" s="147"/>
      <c r="H18" s="147"/>
      <c r="I18" s="70"/>
      <c r="J18" s="72"/>
    </row>
    <row r="19" spans="1:10" x14ac:dyDescent="0.3">
      <c r="A19" s="170" t="s">
        <v>309</v>
      </c>
      <c r="B19" s="171"/>
      <c r="C19" s="148" t="s">
        <v>455</v>
      </c>
      <c r="D19" s="149"/>
      <c r="E19" s="149"/>
      <c r="F19" s="149"/>
      <c r="G19" s="149"/>
      <c r="H19" s="149"/>
      <c r="I19" s="149"/>
      <c r="J19" s="150"/>
    </row>
    <row r="20" spans="1:10" x14ac:dyDescent="0.3">
      <c r="A20" s="69"/>
      <c r="B20" s="70"/>
      <c r="C20" s="77"/>
      <c r="D20" s="70"/>
      <c r="E20" s="147"/>
      <c r="F20" s="147"/>
      <c r="G20" s="147"/>
      <c r="H20" s="147"/>
      <c r="I20" s="70"/>
      <c r="J20" s="72"/>
    </row>
    <row r="21" spans="1:10" x14ac:dyDescent="0.3">
      <c r="A21" s="170" t="s">
        <v>310</v>
      </c>
      <c r="B21" s="171"/>
      <c r="C21" s="157">
        <v>52211</v>
      </c>
      <c r="D21" s="158"/>
      <c r="E21" s="147"/>
      <c r="F21" s="147"/>
      <c r="G21" s="148" t="s">
        <v>456</v>
      </c>
      <c r="H21" s="149"/>
      <c r="I21" s="149"/>
      <c r="J21" s="150"/>
    </row>
    <row r="22" spans="1:10" x14ac:dyDescent="0.3">
      <c r="A22" s="69"/>
      <c r="B22" s="70"/>
      <c r="C22" s="70"/>
      <c r="D22" s="70"/>
      <c r="E22" s="147"/>
      <c r="F22" s="147"/>
      <c r="G22" s="147"/>
      <c r="H22" s="147"/>
      <c r="I22" s="70"/>
      <c r="J22" s="72"/>
    </row>
    <row r="23" spans="1:10" x14ac:dyDescent="0.3">
      <c r="A23" s="170" t="s">
        <v>311</v>
      </c>
      <c r="B23" s="171"/>
      <c r="C23" s="148" t="s">
        <v>457</v>
      </c>
      <c r="D23" s="149"/>
      <c r="E23" s="149"/>
      <c r="F23" s="149"/>
      <c r="G23" s="149"/>
      <c r="H23" s="149"/>
      <c r="I23" s="149"/>
      <c r="J23" s="150"/>
    </row>
    <row r="24" spans="1:10" x14ac:dyDescent="0.3">
      <c r="A24" s="69"/>
      <c r="B24" s="70"/>
      <c r="C24" s="47"/>
      <c r="D24" s="70"/>
      <c r="E24" s="147"/>
      <c r="F24" s="147"/>
      <c r="G24" s="147"/>
      <c r="H24" s="147"/>
      <c r="I24" s="70"/>
      <c r="J24" s="72"/>
    </row>
    <row r="25" spans="1:10" x14ac:dyDescent="0.3">
      <c r="A25" s="170" t="s">
        <v>312</v>
      </c>
      <c r="B25" s="171"/>
      <c r="C25" s="173" t="s">
        <v>458</v>
      </c>
      <c r="D25" s="174"/>
      <c r="E25" s="174"/>
      <c r="F25" s="174"/>
      <c r="G25" s="174"/>
      <c r="H25" s="174"/>
      <c r="I25" s="174"/>
      <c r="J25" s="175"/>
    </row>
    <row r="26" spans="1:10" x14ac:dyDescent="0.3">
      <c r="A26" s="69"/>
      <c r="B26" s="70"/>
      <c r="C26" s="77"/>
      <c r="D26" s="70"/>
      <c r="E26" s="147"/>
      <c r="F26" s="147"/>
      <c r="G26" s="147"/>
      <c r="H26" s="147"/>
      <c r="I26" s="70"/>
      <c r="J26" s="72"/>
    </row>
    <row r="27" spans="1:10" x14ac:dyDescent="0.3">
      <c r="A27" s="170" t="s">
        <v>313</v>
      </c>
      <c r="B27" s="171"/>
      <c r="C27" s="173" t="s">
        <v>459</v>
      </c>
      <c r="D27" s="174"/>
      <c r="E27" s="174"/>
      <c r="F27" s="174"/>
      <c r="G27" s="174"/>
      <c r="H27" s="174"/>
      <c r="I27" s="174"/>
      <c r="J27" s="175"/>
    </row>
    <row r="28" spans="1:10" ht="14.15" customHeight="1" x14ac:dyDescent="0.3">
      <c r="A28" s="69"/>
      <c r="B28" s="70"/>
      <c r="C28" s="77"/>
      <c r="D28" s="70"/>
      <c r="E28" s="147"/>
      <c r="F28" s="147"/>
      <c r="G28" s="147"/>
      <c r="H28" s="147"/>
      <c r="I28" s="70"/>
      <c r="J28" s="72"/>
    </row>
    <row r="29" spans="1:10" ht="22.9" customHeight="1" x14ac:dyDescent="0.3">
      <c r="A29" s="140" t="s">
        <v>323</v>
      </c>
      <c r="B29" s="171"/>
      <c r="C29" s="18">
        <v>80</v>
      </c>
      <c r="D29" s="78"/>
      <c r="E29" s="151"/>
      <c r="F29" s="151"/>
      <c r="G29" s="151"/>
      <c r="H29" s="151"/>
      <c r="I29" s="79"/>
      <c r="J29" s="80"/>
    </row>
    <row r="30" spans="1:10" x14ac:dyDescent="0.3">
      <c r="A30" s="69"/>
      <c r="B30" s="70"/>
      <c r="C30" s="70"/>
      <c r="D30" s="70"/>
      <c r="E30" s="147"/>
      <c r="F30" s="147"/>
      <c r="G30" s="147"/>
      <c r="H30" s="147"/>
      <c r="I30" s="79"/>
      <c r="J30" s="80"/>
    </row>
    <row r="31" spans="1:10" x14ac:dyDescent="0.3">
      <c r="A31" s="170" t="s">
        <v>314</v>
      </c>
      <c r="B31" s="171"/>
      <c r="C31" s="19" t="s">
        <v>333</v>
      </c>
      <c r="D31" s="169" t="s">
        <v>332</v>
      </c>
      <c r="E31" s="155"/>
      <c r="F31" s="155"/>
      <c r="G31" s="155"/>
      <c r="H31" s="70"/>
      <c r="I31" s="81" t="s">
        <v>333</v>
      </c>
      <c r="J31" s="82" t="s">
        <v>334</v>
      </c>
    </row>
    <row r="32" spans="1:10" x14ac:dyDescent="0.3">
      <c r="A32" s="170"/>
      <c r="B32" s="171"/>
      <c r="C32" s="83"/>
      <c r="D32" s="56"/>
      <c r="E32" s="172"/>
      <c r="F32" s="172"/>
      <c r="G32" s="172"/>
      <c r="H32" s="172"/>
      <c r="I32" s="79"/>
      <c r="J32" s="80"/>
    </row>
    <row r="33" spans="1:10" x14ac:dyDescent="0.3">
      <c r="A33" s="170" t="s">
        <v>324</v>
      </c>
      <c r="B33" s="171"/>
      <c r="C33" s="18" t="s">
        <v>336</v>
      </c>
      <c r="D33" s="169" t="s">
        <v>335</v>
      </c>
      <c r="E33" s="155"/>
      <c r="F33" s="155"/>
      <c r="G33" s="155"/>
      <c r="H33" s="76"/>
      <c r="I33" s="81" t="s">
        <v>336</v>
      </c>
      <c r="J33" s="82" t="s">
        <v>337</v>
      </c>
    </row>
    <row r="34" spans="1:10" x14ac:dyDescent="0.3">
      <c r="A34" s="69"/>
      <c r="B34" s="70"/>
      <c r="C34" s="70"/>
      <c r="D34" s="70"/>
      <c r="E34" s="147"/>
      <c r="F34" s="147"/>
      <c r="G34" s="147"/>
      <c r="H34" s="147"/>
      <c r="I34" s="70"/>
      <c r="J34" s="72"/>
    </row>
    <row r="35" spans="1:10" x14ac:dyDescent="0.3">
      <c r="A35" s="169" t="s">
        <v>325</v>
      </c>
      <c r="B35" s="155"/>
      <c r="C35" s="155"/>
      <c r="D35" s="155"/>
      <c r="E35" s="155" t="s">
        <v>315</v>
      </c>
      <c r="F35" s="155"/>
      <c r="G35" s="155"/>
      <c r="H35" s="155"/>
      <c r="I35" s="155"/>
      <c r="J35" s="84" t="s">
        <v>316</v>
      </c>
    </row>
    <row r="36" spans="1:10" x14ac:dyDescent="0.3">
      <c r="A36" s="69"/>
      <c r="B36" s="70"/>
      <c r="C36" s="70"/>
      <c r="D36" s="70"/>
      <c r="E36" s="147"/>
      <c r="F36" s="147"/>
      <c r="G36" s="147"/>
      <c r="H36" s="147"/>
      <c r="I36" s="70"/>
      <c r="J36" s="80"/>
    </row>
    <row r="37" spans="1:10" x14ac:dyDescent="0.3">
      <c r="A37" s="163"/>
      <c r="B37" s="164"/>
      <c r="C37" s="164"/>
      <c r="D37" s="164"/>
      <c r="E37" s="163"/>
      <c r="F37" s="164"/>
      <c r="G37" s="164"/>
      <c r="H37" s="164"/>
      <c r="I37" s="165"/>
      <c r="J37" s="48"/>
    </row>
    <row r="38" spans="1:10" x14ac:dyDescent="0.3">
      <c r="A38" s="39"/>
      <c r="B38" s="47"/>
      <c r="C38" s="50"/>
      <c r="D38" s="168"/>
      <c r="E38" s="168"/>
      <c r="F38" s="168"/>
      <c r="G38" s="168"/>
      <c r="H38" s="168"/>
      <c r="I38" s="168"/>
      <c r="J38" s="40"/>
    </row>
    <row r="39" spans="1:10" x14ac:dyDescent="0.3">
      <c r="A39" s="163"/>
      <c r="B39" s="164"/>
      <c r="C39" s="164"/>
      <c r="D39" s="165"/>
      <c r="E39" s="163"/>
      <c r="F39" s="164"/>
      <c r="G39" s="164"/>
      <c r="H39" s="164"/>
      <c r="I39" s="165"/>
      <c r="J39" s="18"/>
    </row>
    <row r="40" spans="1:10" x14ac:dyDescent="0.3">
      <c r="A40" s="39"/>
      <c r="B40" s="47"/>
      <c r="C40" s="50"/>
      <c r="D40" s="49"/>
      <c r="E40" s="168"/>
      <c r="F40" s="168"/>
      <c r="G40" s="168"/>
      <c r="H40" s="168"/>
      <c r="I40" s="46"/>
      <c r="J40" s="40"/>
    </row>
    <row r="41" spans="1:10" x14ac:dyDescent="0.3">
      <c r="A41" s="163"/>
      <c r="B41" s="164"/>
      <c r="C41" s="164"/>
      <c r="D41" s="165"/>
      <c r="E41" s="163"/>
      <c r="F41" s="164"/>
      <c r="G41" s="164"/>
      <c r="H41" s="164"/>
      <c r="I41" s="165"/>
      <c r="J41" s="18"/>
    </row>
    <row r="42" spans="1:10" x14ac:dyDescent="0.3">
      <c r="A42" s="39"/>
      <c r="B42" s="47"/>
      <c r="C42" s="50"/>
      <c r="D42" s="49"/>
      <c r="E42" s="168"/>
      <c r="F42" s="168"/>
      <c r="G42" s="168"/>
      <c r="H42" s="168"/>
      <c r="I42" s="46"/>
      <c r="J42" s="40"/>
    </row>
    <row r="43" spans="1:10" x14ac:dyDescent="0.3">
      <c r="A43" s="163"/>
      <c r="B43" s="164"/>
      <c r="C43" s="164"/>
      <c r="D43" s="165"/>
      <c r="E43" s="163"/>
      <c r="F43" s="164"/>
      <c r="G43" s="164"/>
      <c r="H43" s="164"/>
      <c r="I43" s="165"/>
      <c r="J43" s="18"/>
    </row>
    <row r="44" spans="1:10" x14ac:dyDescent="0.3">
      <c r="A44" s="41"/>
      <c r="B44" s="50"/>
      <c r="C44" s="166"/>
      <c r="D44" s="166"/>
      <c r="E44" s="167"/>
      <c r="F44" s="167"/>
      <c r="G44" s="166"/>
      <c r="H44" s="166"/>
      <c r="I44" s="166"/>
      <c r="J44" s="40"/>
    </row>
    <row r="45" spans="1:10" x14ac:dyDescent="0.3">
      <c r="A45" s="163"/>
      <c r="B45" s="164"/>
      <c r="C45" s="164"/>
      <c r="D45" s="165"/>
      <c r="E45" s="163"/>
      <c r="F45" s="164"/>
      <c r="G45" s="164"/>
      <c r="H45" s="164"/>
      <c r="I45" s="165"/>
      <c r="J45" s="18"/>
    </row>
    <row r="46" spans="1:10" x14ac:dyDescent="0.3">
      <c r="A46" s="41"/>
      <c r="B46" s="50"/>
      <c r="C46" s="50"/>
      <c r="D46" s="47"/>
      <c r="E46" s="167"/>
      <c r="F46" s="167"/>
      <c r="G46" s="166"/>
      <c r="H46" s="166"/>
      <c r="I46" s="47"/>
      <c r="J46" s="40"/>
    </row>
    <row r="47" spans="1:10" x14ac:dyDescent="0.3">
      <c r="A47" s="163"/>
      <c r="B47" s="164"/>
      <c r="C47" s="164"/>
      <c r="D47" s="165"/>
      <c r="E47" s="163"/>
      <c r="F47" s="164"/>
      <c r="G47" s="164"/>
      <c r="H47" s="164"/>
      <c r="I47" s="165"/>
      <c r="J47" s="18"/>
    </row>
    <row r="48" spans="1:10" x14ac:dyDescent="0.3">
      <c r="A48" s="85"/>
      <c r="B48" s="77"/>
      <c r="C48" s="77"/>
      <c r="D48" s="70"/>
      <c r="E48" s="147"/>
      <c r="F48" s="147"/>
      <c r="G48" s="161"/>
      <c r="H48" s="161"/>
      <c r="I48" s="70"/>
      <c r="J48" s="86" t="s">
        <v>338</v>
      </c>
    </row>
    <row r="49" spans="1:10" x14ac:dyDescent="0.3">
      <c r="A49" s="85"/>
      <c r="B49" s="77"/>
      <c r="C49" s="77"/>
      <c r="D49" s="70"/>
      <c r="E49" s="147"/>
      <c r="F49" s="147"/>
      <c r="G49" s="161"/>
      <c r="H49" s="161"/>
      <c r="I49" s="70"/>
      <c r="J49" s="86" t="s">
        <v>339</v>
      </c>
    </row>
    <row r="50" spans="1:10" ht="14.4" customHeight="1" x14ac:dyDescent="0.3">
      <c r="A50" s="140" t="s">
        <v>317</v>
      </c>
      <c r="B50" s="141"/>
      <c r="C50" s="157" t="s">
        <v>338</v>
      </c>
      <c r="D50" s="158"/>
      <c r="E50" s="159" t="s">
        <v>340</v>
      </c>
      <c r="F50" s="160"/>
      <c r="G50" s="148" t="s">
        <v>460</v>
      </c>
      <c r="H50" s="149"/>
      <c r="I50" s="149"/>
      <c r="J50" s="150"/>
    </row>
    <row r="51" spans="1:10" x14ac:dyDescent="0.3">
      <c r="A51" s="85"/>
      <c r="B51" s="77"/>
      <c r="C51" s="161"/>
      <c r="D51" s="161"/>
      <c r="E51" s="147"/>
      <c r="F51" s="147"/>
      <c r="G51" s="162" t="s">
        <v>341</v>
      </c>
      <c r="H51" s="162"/>
      <c r="I51" s="162"/>
      <c r="J51" s="63"/>
    </row>
    <row r="52" spans="1:10" ht="14.15" customHeight="1" x14ac:dyDescent="0.3">
      <c r="A52" s="140" t="s">
        <v>318</v>
      </c>
      <c r="B52" s="141"/>
      <c r="C52" s="148" t="s">
        <v>461</v>
      </c>
      <c r="D52" s="149"/>
      <c r="E52" s="149"/>
      <c r="F52" s="149"/>
      <c r="G52" s="149"/>
      <c r="H52" s="149"/>
      <c r="I52" s="149"/>
      <c r="J52" s="150"/>
    </row>
    <row r="53" spans="1:10" x14ac:dyDescent="0.3">
      <c r="A53" s="69"/>
      <c r="B53" s="70"/>
      <c r="C53" s="151" t="s">
        <v>319</v>
      </c>
      <c r="D53" s="151"/>
      <c r="E53" s="151"/>
      <c r="F53" s="151"/>
      <c r="G53" s="151"/>
      <c r="H53" s="151"/>
      <c r="I53" s="151"/>
      <c r="J53" s="72"/>
    </row>
    <row r="54" spans="1:10" x14ac:dyDescent="0.3">
      <c r="A54" s="140" t="s">
        <v>320</v>
      </c>
      <c r="B54" s="141"/>
      <c r="C54" s="152" t="s">
        <v>462</v>
      </c>
      <c r="D54" s="153"/>
      <c r="E54" s="154"/>
      <c r="F54" s="147"/>
      <c r="G54" s="147"/>
      <c r="H54" s="155"/>
      <c r="I54" s="155"/>
      <c r="J54" s="156"/>
    </row>
    <row r="55" spans="1:10" x14ac:dyDescent="0.3">
      <c r="A55" s="69"/>
      <c r="B55" s="70"/>
      <c r="C55" s="77"/>
      <c r="D55" s="70"/>
      <c r="E55" s="147"/>
      <c r="F55" s="147"/>
      <c r="G55" s="147"/>
      <c r="H55" s="147"/>
      <c r="I55" s="70"/>
      <c r="J55" s="72"/>
    </row>
    <row r="56" spans="1:10" ht="14.4" customHeight="1" x14ac:dyDescent="0.3">
      <c r="A56" s="140" t="s">
        <v>312</v>
      </c>
      <c r="B56" s="141"/>
      <c r="C56" s="142" t="s">
        <v>463</v>
      </c>
      <c r="D56" s="143"/>
      <c r="E56" s="143"/>
      <c r="F56" s="143"/>
      <c r="G56" s="143"/>
      <c r="H56" s="143"/>
      <c r="I56" s="143"/>
      <c r="J56" s="144"/>
    </row>
    <row r="57" spans="1:10" x14ac:dyDescent="0.3">
      <c r="A57" s="69"/>
      <c r="B57" s="70"/>
      <c r="C57" s="70"/>
      <c r="D57" s="70"/>
      <c r="E57" s="147"/>
      <c r="F57" s="147"/>
      <c r="G57" s="147"/>
      <c r="H57" s="147"/>
      <c r="I57" s="70"/>
      <c r="J57" s="72"/>
    </row>
    <row r="58" spans="1:10" x14ac:dyDescent="0.3">
      <c r="A58" s="140" t="s">
        <v>342</v>
      </c>
      <c r="B58" s="141"/>
      <c r="C58" s="142"/>
      <c r="D58" s="143"/>
      <c r="E58" s="143"/>
      <c r="F58" s="143"/>
      <c r="G58" s="143"/>
      <c r="H58" s="143"/>
      <c r="I58" s="143"/>
      <c r="J58" s="144"/>
    </row>
    <row r="59" spans="1:10" ht="14.4" customHeight="1" x14ac:dyDescent="0.3">
      <c r="A59" s="69"/>
      <c r="B59" s="70"/>
      <c r="C59" s="145" t="s">
        <v>343</v>
      </c>
      <c r="D59" s="145"/>
      <c r="E59" s="145"/>
      <c r="F59" s="145"/>
      <c r="G59" s="70"/>
      <c r="H59" s="70"/>
      <c r="I59" s="70"/>
      <c r="J59" s="72"/>
    </row>
    <row r="60" spans="1:10" x14ac:dyDescent="0.3">
      <c r="A60" s="140" t="s">
        <v>344</v>
      </c>
      <c r="B60" s="141"/>
      <c r="C60" s="142"/>
      <c r="D60" s="143"/>
      <c r="E60" s="143"/>
      <c r="F60" s="143"/>
      <c r="G60" s="143"/>
      <c r="H60" s="143"/>
      <c r="I60" s="143"/>
      <c r="J60" s="144"/>
    </row>
    <row r="61" spans="1:10" ht="14.4" customHeight="1" x14ac:dyDescent="0.3">
      <c r="A61" s="87"/>
      <c r="B61" s="88"/>
      <c r="C61" s="146" t="s">
        <v>345</v>
      </c>
      <c r="D61" s="146"/>
      <c r="E61" s="146"/>
      <c r="F61" s="146"/>
      <c r="G61" s="146"/>
      <c r="H61" s="88"/>
      <c r="I61" s="88"/>
      <c r="J61" s="89"/>
    </row>
    <row r="68" ht="27.25" customHeight="1" x14ac:dyDescent="0.3"/>
    <row r="72" ht="38.450000000000003"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topLeftCell="A103" zoomScaleNormal="100" zoomScaleSheetLayoutView="100" workbookViewId="0">
      <selection activeCell="I124" activeCellId="4" sqref="I110 I110 I112 I122 I124"/>
    </sheetView>
  </sheetViews>
  <sheetFormatPr defaultColWidth="8.88671875" defaultRowHeight="12.7" x14ac:dyDescent="0.25"/>
  <cols>
    <col min="1" max="7" width="8.88671875" style="42"/>
    <col min="8" max="9" width="16.44140625" style="43" customWidth="1"/>
    <col min="10" max="10" width="10.33203125" style="42" bestFit="1" customWidth="1"/>
    <col min="11" max="16384" width="8.88671875" style="42"/>
  </cols>
  <sheetData>
    <row r="1" spans="1:9" x14ac:dyDescent="0.25">
      <c r="A1" s="206" t="s">
        <v>1</v>
      </c>
      <c r="B1" s="207"/>
      <c r="C1" s="207"/>
      <c r="D1" s="207"/>
      <c r="E1" s="207"/>
      <c r="F1" s="207"/>
      <c r="G1" s="207"/>
      <c r="H1" s="207"/>
      <c r="I1" s="207"/>
    </row>
    <row r="2" spans="1:9" x14ac:dyDescent="0.25">
      <c r="A2" s="208" t="s">
        <v>528</v>
      </c>
      <c r="B2" s="209"/>
      <c r="C2" s="209"/>
      <c r="D2" s="209"/>
      <c r="E2" s="209"/>
      <c r="F2" s="209"/>
      <c r="G2" s="209"/>
      <c r="H2" s="209"/>
      <c r="I2" s="209"/>
    </row>
    <row r="3" spans="1:9" x14ac:dyDescent="0.25">
      <c r="A3" s="210" t="s">
        <v>437</v>
      </c>
      <c r="B3" s="210"/>
      <c r="C3" s="210"/>
      <c r="D3" s="210"/>
      <c r="E3" s="210"/>
      <c r="F3" s="210"/>
      <c r="G3" s="210"/>
      <c r="H3" s="210"/>
      <c r="I3" s="210"/>
    </row>
    <row r="4" spans="1:9" x14ac:dyDescent="0.25">
      <c r="A4" s="211" t="s">
        <v>464</v>
      </c>
      <c r="B4" s="212"/>
      <c r="C4" s="212"/>
      <c r="D4" s="212"/>
      <c r="E4" s="212"/>
      <c r="F4" s="212"/>
      <c r="G4" s="212"/>
      <c r="H4" s="212"/>
      <c r="I4" s="213"/>
    </row>
    <row r="5" spans="1:9" ht="31.1" x14ac:dyDescent="0.25">
      <c r="A5" s="216" t="s">
        <v>2</v>
      </c>
      <c r="B5" s="217"/>
      <c r="C5" s="217"/>
      <c r="D5" s="217"/>
      <c r="E5" s="217"/>
      <c r="F5" s="217"/>
      <c r="G5" s="45" t="s">
        <v>101</v>
      </c>
      <c r="H5" s="6" t="s">
        <v>294</v>
      </c>
      <c r="I5" s="6" t="s">
        <v>295</v>
      </c>
    </row>
    <row r="6" spans="1:9" x14ac:dyDescent="0.25">
      <c r="A6" s="214">
        <v>1</v>
      </c>
      <c r="B6" s="215"/>
      <c r="C6" s="215"/>
      <c r="D6" s="215"/>
      <c r="E6" s="215"/>
      <c r="F6" s="215"/>
      <c r="G6" s="44">
        <v>2</v>
      </c>
      <c r="H6" s="6">
        <v>3</v>
      </c>
      <c r="I6" s="6">
        <v>4</v>
      </c>
    </row>
    <row r="7" spans="1:9" x14ac:dyDescent="0.25">
      <c r="A7" s="218"/>
      <c r="B7" s="218"/>
      <c r="C7" s="218"/>
      <c r="D7" s="218"/>
      <c r="E7" s="218"/>
      <c r="F7" s="218"/>
      <c r="G7" s="218"/>
      <c r="H7" s="218"/>
      <c r="I7" s="218"/>
    </row>
    <row r="8" spans="1:9" ht="13" customHeight="1" x14ac:dyDescent="0.25">
      <c r="A8" s="200" t="s">
        <v>4</v>
      </c>
      <c r="B8" s="200"/>
      <c r="C8" s="200"/>
      <c r="D8" s="200"/>
      <c r="E8" s="200"/>
      <c r="F8" s="200"/>
      <c r="G8" s="7">
        <v>1</v>
      </c>
      <c r="H8" s="90">
        <v>0</v>
      </c>
      <c r="I8" s="90">
        <v>0</v>
      </c>
    </row>
    <row r="9" spans="1:9" ht="13" customHeight="1" x14ac:dyDescent="0.25">
      <c r="A9" s="201" t="s">
        <v>300</v>
      </c>
      <c r="B9" s="201"/>
      <c r="C9" s="201"/>
      <c r="D9" s="201"/>
      <c r="E9" s="201"/>
      <c r="F9" s="201"/>
      <c r="G9" s="8">
        <v>2</v>
      </c>
      <c r="H9" s="91">
        <f>H10+H17+H27+H38+H43</f>
        <v>66786607.25</v>
      </c>
      <c r="I9" s="91">
        <f>I10+I17+I27+I38+I43</f>
        <v>73906269.989999995</v>
      </c>
    </row>
    <row r="10" spans="1:9" ht="13" customHeight="1" x14ac:dyDescent="0.25">
      <c r="A10" s="203" t="s">
        <v>5</v>
      </c>
      <c r="B10" s="203"/>
      <c r="C10" s="203"/>
      <c r="D10" s="203"/>
      <c r="E10" s="203"/>
      <c r="F10" s="203"/>
      <c r="G10" s="8">
        <v>3</v>
      </c>
      <c r="H10" s="91">
        <f>H11+H12+H13+H14+H15+H16</f>
        <v>896.76</v>
      </c>
      <c r="I10" s="91">
        <f>I11+I12+I13+I14+I15+I16</f>
        <v>594.6</v>
      </c>
    </row>
    <row r="11" spans="1:9" ht="13" customHeight="1" x14ac:dyDescent="0.25">
      <c r="A11" s="199" t="s">
        <v>6</v>
      </c>
      <c r="B11" s="199"/>
      <c r="C11" s="199"/>
      <c r="D11" s="199"/>
      <c r="E11" s="199"/>
      <c r="F11" s="199"/>
      <c r="G11" s="7">
        <v>4</v>
      </c>
      <c r="H11" s="90">
        <v>0</v>
      </c>
      <c r="I11" s="90">
        <v>0</v>
      </c>
    </row>
    <row r="12" spans="1:9" ht="22.9" customHeight="1" x14ac:dyDescent="0.25">
      <c r="A12" s="199" t="s">
        <v>7</v>
      </c>
      <c r="B12" s="199"/>
      <c r="C12" s="199"/>
      <c r="D12" s="199"/>
      <c r="E12" s="199"/>
      <c r="F12" s="199"/>
      <c r="G12" s="7">
        <v>5</v>
      </c>
      <c r="H12" s="90">
        <v>329.17</v>
      </c>
      <c r="I12" s="90">
        <v>27.01</v>
      </c>
    </row>
    <row r="13" spans="1:9" ht="13" customHeight="1" x14ac:dyDescent="0.25">
      <c r="A13" s="199" t="s">
        <v>8</v>
      </c>
      <c r="B13" s="199"/>
      <c r="C13" s="199"/>
      <c r="D13" s="199"/>
      <c r="E13" s="199"/>
      <c r="F13" s="199"/>
      <c r="G13" s="7">
        <v>6</v>
      </c>
      <c r="H13" s="90">
        <v>0</v>
      </c>
      <c r="I13" s="90">
        <v>0</v>
      </c>
    </row>
    <row r="14" spans="1:9" ht="13" customHeight="1" x14ac:dyDescent="0.25">
      <c r="A14" s="199" t="s">
        <v>9</v>
      </c>
      <c r="B14" s="199"/>
      <c r="C14" s="199"/>
      <c r="D14" s="199"/>
      <c r="E14" s="199"/>
      <c r="F14" s="199"/>
      <c r="G14" s="7">
        <v>7</v>
      </c>
      <c r="H14" s="90">
        <v>567.59</v>
      </c>
      <c r="I14" s="90">
        <v>567.59</v>
      </c>
    </row>
    <row r="15" spans="1:9" ht="13" customHeight="1" x14ac:dyDescent="0.25">
      <c r="A15" s="199" t="s">
        <v>10</v>
      </c>
      <c r="B15" s="199"/>
      <c r="C15" s="199"/>
      <c r="D15" s="199"/>
      <c r="E15" s="199"/>
      <c r="F15" s="199"/>
      <c r="G15" s="7">
        <v>8</v>
      </c>
      <c r="H15" s="90">
        <v>0</v>
      </c>
      <c r="I15" s="90">
        <v>0</v>
      </c>
    </row>
    <row r="16" spans="1:9" ht="13" customHeight="1" x14ac:dyDescent="0.25">
      <c r="A16" s="199" t="s">
        <v>11</v>
      </c>
      <c r="B16" s="199"/>
      <c r="C16" s="199"/>
      <c r="D16" s="199"/>
      <c r="E16" s="199"/>
      <c r="F16" s="199"/>
      <c r="G16" s="7">
        <v>9</v>
      </c>
      <c r="H16" s="90">
        <v>0</v>
      </c>
      <c r="I16" s="90">
        <v>0</v>
      </c>
    </row>
    <row r="17" spans="1:9" ht="13" customHeight="1" x14ac:dyDescent="0.25">
      <c r="A17" s="203" t="s">
        <v>12</v>
      </c>
      <c r="B17" s="203"/>
      <c r="C17" s="203"/>
      <c r="D17" s="203"/>
      <c r="E17" s="203"/>
      <c r="F17" s="203"/>
      <c r="G17" s="8">
        <v>10</v>
      </c>
      <c r="H17" s="91">
        <f>H18+H19+H20+H21+H22+H23+H24+H25+H26</f>
        <v>39886987.57</v>
      </c>
      <c r="I17" s="91">
        <f>I18+I19+I20+I21+I22+I23+I24+I25+I26</f>
        <v>40021121.32</v>
      </c>
    </row>
    <row r="18" spans="1:9" ht="13" customHeight="1" x14ac:dyDescent="0.25">
      <c r="A18" s="199" t="s">
        <v>13</v>
      </c>
      <c r="B18" s="199"/>
      <c r="C18" s="199"/>
      <c r="D18" s="199"/>
      <c r="E18" s="199"/>
      <c r="F18" s="199"/>
      <c r="G18" s="7">
        <v>11</v>
      </c>
      <c r="H18" s="90">
        <v>574860.93000000005</v>
      </c>
      <c r="I18" s="90">
        <v>574860.93000000005</v>
      </c>
    </row>
    <row r="19" spans="1:9" ht="13" customHeight="1" x14ac:dyDescent="0.25">
      <c r="A19" s="199" t="s">
        <v>14</v>
      </c>
      <c r="B19" s="199"/>
      <c r="C19" s="199"/>
      <c r="D19" s="199"/>
      <c r="E19" s="199"/>
      <c r="F19" s="199"/>
      <c r="G19" s="7">
        <v>12</v>
      </c>
      <c r="H19" s="90">
        <v>34259745.079999998</v>
      </c>
      <c r="I19" s="90">
        <v>35677996.549999997</v>
      </c>
    </row>
    <row r="20" spans="1:9" ht="13" customHeight="1" x14ac:dyDescent="0.25">
      <c r="A20" s="199" t="s">
        <v>15</v>
      </c>
      <c r="B20" s="199"/>
      <c r="C20" s="199"/>
      <c r="D20" s="199"/>
      <c r="E20" s="199"/>
      <c r="F20" s="199"/>
      <c r="G20" s="7">
        <v>13</v>
      </c>
      <c r="H20" s="90">
        <v>2435536.7400000002</v>
      </c>
      <c r="I20" s="90">
        <v>2266467.29</v>
      </c>
    </row>
    <row r="21" spans="1:9" ht="13" customHeight="1" x14ac:dyDescent="0.25">
      <c r="A21" s="199" t="s">
        <v>16</v>
      </c>
      <c r="B21" s="199"/>
      <c r="C21" s="199"/>
      <c r="D21" s="199"/>
      <c r="E21" s="199"/>
      <c r="F21" s="199"/>
      <c r="G21" s="7">
        <v>14</v>
      </c>
      <c r="H21" s="90">
        <v>324085.64</v>
      </c>
      <c r="I21" s="90">
        <v>350444.2</v>
      </c>
    </row>
    <row r="22" spans="1:9" ht="13" customHeight="1" x14ac:dyDescent="0.25">
      <c r="A22" s="199" t="s">
        <v>17</v>
      </c>
      <c r="B22" s="199"/>
      <c r="C22" s="199"/>
      <c r="D22" s="199"/>
      <c r="E22" s="199"/>
      <c r="F22" s="199"/>
      <c r="G22" s="7">
        <v>15</v>
      </c>
      <c r="H22" s="90">
        <v>206666.34</v>
      </c>
      <c r="I22" s="90">
        <v>219812.35</v>
      </c>
    </row>
    <row r="23" spans="1:9" ht="13" customHeight="1" x14ac:dyDescent="0.25">
      <c r="A23" s="199" t="s">
        <v>18</v>
      </c>
      <c r="B23" s="199"/>
      <c r="C23" s="199"/>
      <c r="D23" s="199"/>
      <c r="E23" s="199"/>
      <c r="F23" s="199"/>
      <c r="G23" s="7">
        <v>16</v>
      </c>
      <c r="H23" s="90">
        <v>403047.08</v>
      </c>
      <c r="I23" s="90">
        <v>468432.75</v>
      </c>
    </row>
    <row r="24" spans="1:9" ht="13" customHeight="1" x14ac:dyDescent="0.25">
      <c r="A24" s="199" t="s">
        <v>19</v>
      </c>
      <c r="B24" s="199"/>
      <c r="C24" s="199"/>
      <c r="D24" s="199"/>
      <c r="E24" s="199"/>
      <c r="F24" s="199"/>
      <c r="G24" s="7">
        <v>17</v>
      </c>
      <c r="H24" s="90">
        <v>1618192.72</v>
      </c>
      <c r="I24" s="90">
        <v>398254.21</v>
      </c>
    </row>
    <row r="25" spans="1:9" ht="13" customHeight="1" x14ac:dyDescent="0.25">
      <c r="A25" s="199" t="s">
        <v>20</v>
      </c>
      <c r="B25" s="199"/>
      <c r="C25" s="199"/>
      <c r="D25" s="199"/>
      <c r="E25" s="199"/>
      <c r="F25" s="199"/>
      <c r="G25" s="7">
        <v>18</v>
      </c>
      <c r="H25" s="90">
        <v>64853.04</v>
      </c>
      <c r="I25" s="90">
        <v>64853.04</v>
      </c>
    </row>
    <row r="26" spans="1:9" ht="13" customHeight="1" x14ac:dyDescent="0.25">
      <c r="A26" s="199" t="s">
        <v>21</v>
      </c>
      <c r="B26" s="199"/>
      <c r="C26" s="199"/>
      <c r="D26" s="199"/>
      <c r="E26" s="199"/>
      <c r="F26" s="199"/>
      <c r="G26" s="7">
        <v>19</v>
      </c>
      <c r="H26" s="90">
        <v>0</v>
      </c>
      <c r="I26" s="90">
        <v>0</v>
      </c>
    </row>
    <row r="27" spans="1:9" ht="13" customHeight="1" x14ac:dyDescent="0.25">
      <c r="A27" s="203" t="s">
        <v>22</v>
      </c>
      <c r="B27" s="203"/>
      <c r="C27" s="203"/>
      <c r="D27" s="203"/>
      <c r="E27" s="203"/>
      <c r="F27" s="203"/>
      <c r="G27" s="8">
        <v>20</v>
      </c>
      <c r="H27" s="91">
        <f>SUM(H28:H37)</f>
        <v>26898722.920000002</v>
      </c>
      <c r="I27" s="91">
        <f>SUM(I28:I37)</f>
        <v>33884554.07</v>
      </c>
    </row>
    <row r="28" spans="1:9" ht="13" customHeight="1" x14ac:dyDescent="0.25">
      <c r="A28" s="199" t="s">
        <v>23</v>
      </c>
      <c r="B28" s="199"/>
      <c r="C28" s="199"/>
      <c r="D28" s="199"/>
      <c r="E28" s="199"/>
      <c r="F28" s="199"/>
      <c r="G28" s="7">
        <v>21</v>
      </c>
      <c r="H28" s="90">
        <v>0</v>
      </c>
      <c r="I28" s="90">
        <v>0</v>
      </c>
    </row>
    <row r="29" spans="1:9" ht="13" customHeight="1" x14ac:dyDescent="0.25">
      <c r="A29" s="199" t="s">
        <v>24</v>
      </c>
      <c r="B29" s="199"/>
      <c r="C29" s="199"/>
      <c r="D29" s="199"/>
      <c r="E29" s="199"/>
      <c r="F29" s="199"/>
      <c r="G29" s="7">
        <v>22</v>
      </c>
      <c r="H29" s="90">
        <v>0</v>
      </c>
      <c r="I29" s="90">
        <v>0</v>
      </c>
    </row>
    <row r="30" spans="1:9" ht="13" customHeight="1" x14ac:dyDescent="0.25">
      <c r="A30" s="199" t="s">
        <v>25</v>
      </c>
      <c r="B30" s="199"/>
      <c r="C30" s="199"/>
      <c r="D30" s="199"/>
      <c r="E30" s="199"/>
      <c r="F30" s="199"/>
      <c r="G30" s="7">
        <v>23</v>
      </c>
      <c r="H30" s="90">
        <v>0</v>
      </c>
      <c r="I30" s="90">
        <v>0</v>
      </c>
    </row>
    <row r="31" spans="1:9" ht="24.05" customHeight="1" x14ac:dyDescent="0.25">
      <c r="A31" s="199" t="s">
        <v>26</v>
      </c>
      <c r="B31" s="199"/>
      <c r="C31" s="199"/>
      <c r="D31" s="199"/>
      <c r="E31" s="199"/>
      <c r="F31" s="199"/>
      <c r="G31" s="7">
        <v>24</v>
      </c>
      <c r="H31" s="90">
        <v>154707.04</v>
      </c>
      <c r="I31" s="90">
        <v>291058.19</v>
      </c>
    </row>
    <row r="32" spans="1:9" ht="23.5" customHeight="1" x14ac:dyDescent="0.25">
      <c r="A32" s="199" t="s">
        <v>27</v>
      </c>
      <c r="B32" s="199"/>
      <c r="C32" s="199"/>
      <c r="D32" s="199"/>
      <c r="E32" s="199"/>
      <c r="F32" s="199"/>
      <c r="G32" s="7">
        <v>25</v>
      </c>
      <c r="H32" s="90">
        <v>0</v>
      </c>
      <c r="I32" s="90">
        <v>0</v>
      </c>
    </row>
    <row r="33" spans="1:9" ht="21.6" customHeight="1" x14ac:dyDescent="0.25">
      <c r="A33" s="199" t="s">
        <v>28</v>
      </c>
      <c r="B33" s="199"/>
      <c r="C33" s="199"/>
      <c r="D33" s="199"/>
      <c r="E33" s="199"/>
      <c r="F33" s="199"/>
      <c r="G33" s="7">
        <v>26</v>
      </c>
      <c r="H33" s="90">
        <v>0</v>
      </c>
      <c r="I33" s="90">
        <v>0</v>
      </c>
    </row>
    <row r="34" spans="1:9" ht="13" customHeight="1" x14ac:dyDescent="0.25">
      <c r="A34" s="199" t="s">
        <v>29</v>
      </c>
      <c r="B34" s="199"/>
      <c r="C34" s="199"/>
      <c r="D34" s="199"/>
      <c r="E34" s="199"/>
      <c r="F34" s="199"/>
      <c r="G34" s="7">
        <v>27</v>
      </c>
      <c r="H34" s="90">
        <v>25849230</v>
      </c>
      <c r="I34" s="90">
        <v>32698710</v>
      </c>
    </row>
    <row r="35" spans="1:9" ht="13" customHeight="1" x14ac:dyDescent="0.25">
      <c r="A35" s="199" t="s">
        <v>30</v>
      </c>
      <c r="B35" s="199"/>
      <c r="C35" s="199"/>
      <c r="D35" s="199"/>
      <c r="E35" s="199"/>
      <c r="F35" s="199"/>
      <c r="G35" s="7">
        <v>28</v>
      </c>
      <c r="H35" s="90">
        <v>894785.88</v>
      </c>
      <c r="I35" s="90">
        <v>894785.88</v>
      </c>
    </row>
    <row r="36" spans="1:9" ht="13" customHeight="1" x14ac:dyDescent="0.25">
      <c r="A36" s="199" t="s">
        <v>31</v>
      </c>
      <c r="B36" s="199"/>
      <c r="C36" s="199"/>
      <c r="D36" s="199"/>
      <c r="E36" s="199"/>
      <c r="F36" s="199"/>
      <c r="G36" s="7">
        <v>29</v>
      </c>
      <c r="H36" s="90">
        <v>0</v>
      </c>
      <c r="I36" s="90">
        <v>0</v>
      </c>
    </row>
    <row r="37" spans="1:9" ht="13" customHeight="1" x14ac:dyDescent="0.25">
      <c r="A37" s="199" t="s">
        <v>32</v>
      </c>
      <c r="B37" s="199"/>
      <c r="C37" s="199"/>
      <c r="D37" s="199"/>
      <c r="E37" s="199"/>
      <c r="F37" s="199"/>
      <c r="G37" s="7">
        <v>30</v>
      </c>
      <c r="H37" s="90">
        <v>0</v>
      </c>
      <c r="I37" s="90">
        <v>0</v>
      </c>
    </row>
    <row r="38" spans="1:9" ht="13" customHeight="1" x14ac:dyDescent="0.25">
      <c r="A38" s="203" t="s">
        <v>33</v>
      </c>
      <c r="B38" s="203"/>
      <c r="C38" s="203"/>
      <c r="D38" s="203"/>
      <c r="E38" s="203"/>
      <c r="F38" s="203"/>
      <c r="G38" s="8">
        <v>31</v>
      </c>
      <c r="H38" s="91">
        <f>H39+H40+H41+H42</f>
        <v>0</v>
      </c>
      <c r="I38" s="91">
        <f>I39+I40+I41+I42</f>
        <v>0</v>
      </c>
    </row>
    <row r="39" spans="1:9" ht="13" customHeight="1" x14ac:dyDescent="0.25">
      <c r="A39" s="199" t="s">
        <v>34</v>
      </c>
      <c r="B39" s="199"/>
      <c r="C39" s="199"/>
      <c r="D39" s="199"/>
      <c r="E39" s="199"/>
      <c r="F39" s="199"/>
      <c r="G39" s="7">
        <v>32</v>
      </c>
      <c r="H39" s="90">
        <v>0</v>
      </c>
      <c r="I39" s="90">
        <v>0</v>
      </c>
    </row>
    <row r="40" spans="1:9" ht="13" customHeight="1" x14ac:dyDescent="0.25">
      <c r="A40" s="199" t="s">
        <v>35</v>
      </c>
      <c r="B40" s="199"/>
      <c r="C40" s="199"/>
      <c r="D40" s="199"/>
      <c r="E40" s="199"/>
      <c r="F40" s="199"/>
      <c r="G40" s="7">
        <v>33</v>
      </c>
      <c r="H40" s="90">
        <v>0</v>
      </c>
      <c r="I40" s="90">
        <v>0</v>
      </c>
    </row>
    <row r="41" spans="1:9" ht="13" customHeight="1" x14ac:dyDescent="0.25">
      <c r="A41" s="199" t="s">
        <v>36</v>
      </c>
      <c r="B41" s="199"/>
      <c r="C41" s="199"/>
      <c r="D41" s="199"/>
      <c r="E41" s="199"/>
      <c r="F41" s="199"/>
      <c r="G41" s="7">
        <v>34</v>
      </c>
      <c r="H41" s="90">
        <v>0</v>
      </c>
      <c r="I41" s="90">
        <v>0</v>
      </c>
    </row>
    <row r="42" spans="1:9" ht="13" customHeight="1" x14ac:dyDescent="0.25">
      <c r="A42" s="199" t="s">
        <v>37</v>
      </c>
      <c r="B42" s="199"/>
      <c r="C42" s="199"/>
      <c r="D42" s="199"/>
      <c r="E42" s="199"/>
      <c r="F42" s="199"/>
      <c r="G42" s="7">
        <v>35</v>
      </c>
      <c r="H42" s="90">
        <v>0</v>
      </c>
      <c r="I42" s="90">
        <v>0</v>
      </c>
    </row>
    <row r="43" spans="1:9" ht="13" customHeight="1" x14ac:dyDescent="0.25">
      <c r="A43" s="199" t="s">
        <v>38</v>
      </c>
      <c r="B43" s="199"/>
      <c r="C43" s="199"/>
      <c r="D43" s="199"/>
      <c r="E43" s="199"/>
      <c r="F43" s="199"/>
      <c r="G43" s="7">
        <v>36</v>
      </c>
      <c r="H43" s="90">
        <v>0</v>
      </c>
      <c r="I43" s="90">
        <v>0</v>
      </c>
    </row>
    <row r="44" spans="1:9" ht="13" customHeight="1" x14ac:dyDescent="0.25">
      <c r="A44" s="201" t="s">
        <v>301</v>
      </c>
      <c r="B44" s="201"/>
      <c r="C44" s="201"/>
      <c r="D44" s="201"/>
      <c r="E44" s="201"/>
      <c r="F44" s="201"/>
      <c r="G44" s="8">
        <v>37</v>
      </c>
      <c r="H44" s="91">
        <f>H45+H53+H60+H70</f>
        <v>5615765.1299999999</v>
      </c>
      <c r="I44" s="91">
        <f>I45+I53+I60+I70</f>
        <v>6107507.8600000003</v>
      </c>
    </row>
    <row r="45" spans="1:9" ht="13" customHeight="1" x14ac:dyDescent="0.25">
      <c r="A45" s="203" t="s">
        <v>39</v>
      </c>
      <c r="B45" s="203"/>
      <c r="C45" s="203"/>
      <c r="D45" s="203"/>
      <c r="E45" s="203"/>
      <c r="F45" s="203"/>
      <c r="G45" s="8">
        <v>38</v>
      </c>
      <c r="H45" s="91">
        <f>SUM(H46:H52)</f>
        <v>138354.97</v>
      </c>
      <c r="I45" s="91">
        <f>SUM(I46:I52)</f>
        <v>171227.68</v>
      </c>
    </row>
    <row r="46" spans="1:9" ht="13" customHeight="1" x14ac:dyDescent="0.25">
      <c r="A46" s="199" t="s">
        <v>40</v>
      </c>
      <c r="B46" s="199"/>
      <c r="C46" s="199"/>
      <c r="D46" s="199"/>
      <c r="E46" s="199"/>
      <c r="F46" s="199"/>
      <c r="G46" s="7">
        <v>39</v>
      </c>
      <c r="H46" s="90">
        <v>169.88</v>
      </c>
      <c r="I46" s="90">
        <v>7279.65</v>
      </c>
    </row>
    <row r="47" spans="1:9" ht="13" customHeight="1" x14ac:dyDescent="0.25">
      <c r="A47" s="199" t="s">
        <v>41</v>
      </c>
      <c r="B47" s="199"/>
      <c r="C47" s="199"/>
      <c r="D47" s="199"/>
      <c r="E47" s="199"/>
      <c r="F47" s="199"/>
      <c r="G47" s="7">
        <v>40</v>
      </c>
      <c r="H47" s="90">
        <v>0</v>
      </c>
      <c r="I47" s="90">
        <v>0</v>
      </c>
    </row>
    <row r="48" spans="1:9" ht="13" customHeight="1" x14ac:dyDescent="0.25">
      <c r="A48" s="199" t="s">
        <v>42</v>
      </c>
      <c r="B48" s="199"/>
      <c r="C48" s="199"/>
      <c r="D48" s="199"/>
      <c r="E48" s="199"/>
      <c r="F48" s="199"/>
      <c r="G48" s="7">
        <v>41</v>
      </c>
      <c r="H48" s="90">
        <v>0</v>
      </c>
      <c r="I48" s="90">
        <v>0</v>
      </c>
    </row>
    <row r="49" spans="1:9" ht="13" customHeight="1" x14ac:dyDescent="0.25">
      <c r="A49" s="199" t="s">
        <v>43</v>
      </c>
      <c r="B49" s="199"/>
      <c r="C49" s="199"/>
      <c r="D49" s="199"/>
      <c r="E49" s="199"/>
      <c r="F49" s="199"/>
      <c r="G49" s="7">
        <v>42</v>
      </c>
      <c r="H49" s="90">
        <v>26465.65</v>
      </c>
      <c r="I49" s="90">
        <v>88804.81</v>
      </c>
    </row>
    <row r="50" spans="1:9" ht="13" customHeight="1" x14ac:dyDescent="0.25">
      <c r="A50" s="199" t="s">
        <v>44</v>
      </c>
      <c r="B50" s="199"/>
      <c r="C50" s="199"/>
      <c r="D50" s="199"/>
      <c r="E50" s="199"/>
      <c r="F50" s="199"/>
      <c r="G50" s="7">
        <v>43</v>
      </c>
      <c r="H50" s="90">
        <v>111719.44</v>
      </c>
      <c r="I50" s="90">
        <v>75143.22</v>
      </c>
    </row>
    <row r="51" spans="1:9" ht="13" customHeight="1" x14ac:dyDescent="0.25">
      <c r="A51" s="199" t="s">
        <v>45</v>
      </c>
      <c r="B51" s="199"/>
      <c r="C51" s="199"/>
      <c r="D51" s="199"/>
      <c r="E51" s="199"/>
      <c r="F51" s="199"/>
      <c r="G51" s="7">
        <v>44</v>
      </c>
      <c r="H51" s="90">
        <v>0</v>
      </c>
      <c r="I51" s="90">
        <v>0</v>
      </c>
    </row>
    <row r="52" spans="1:9" ht="13" customHeight="1" x14ac:dyDescent="0.25">
      <c r="A52" s="199" t="s">
        <v>46</v>
      </c>
      <c r="B52" s="199"/>
      <c r="C52" s="199"/>
      <c r="D52" s="199"/>
      <c r="E52" s="199"/>
      <c r="F52" s="199"/>
      <c r="G52" s="7">
        <v>45</v>
      </c>
      <c r="H52" s="90">
        <v>0</v>
      </c>
      <c r="I52" s="90">
        <v>0</v>
      </c>
    </row>
    <row r="53" spans="1:9" ht="13" customHeight="1" x14ac:dyDescent="0.25">
      <c r="A53" s="203" t="s">
        <v>47</v>
      </c>
      <c r="B53" s="203"/>
      <c r="C53" s="203"/>
      <c r="D53" s="203"/>
      <c r="E53" s="203"/>
      <c r="F53" s="203"/>
      <c r="G53" s="8">
        <v>46</v>
      </c>
      <c r="H53" s="91">
        <f>SUM(H54:H59)</f>
        <v>702877.16</v>
      </c>
      <c r="I53" s="91">
        <f>SUM(I54:I59)</f>
        <v>1289854.8700000001</v>
      </c>
    </row>
    <row r="54" spans="1:9" ht="13" customHeight="1" x14ac:dyDescent="0.25">
      <c r="A54" s="199" t="s">
        <v>48</v>
      </c>
      <c r="B54" s="199"/>
      <c r="C54" s="199"/>
      <c r="D54" s="199"/>
      <c r="E54" s="199"/>
      <c r="F54" s="199"/>
      <c r="G54" s="7">
        <v>47</v>
      </c>
      <c r="H54" s="90">
        <v>0</v>
      </c>
      <c r="I54" s="90">
        <v>0</v>
      </c>
    </row>
    <row r="55" spans="1:9" ht="13" customHeight="1" x14ac:dyDescent="0.25">
      <c r="A55" s="199" t="s">
        <v>49</v>
      </c>
      <c r="B55" s="199"/>
      <c r="C55" s="199"/>
      <c r="D55" s="199"/>
      <c r="E55" s="199"/>
      <c r="F55" s="199"/>
      <c r="G55" s="7">
        <v>48</v>
      </c>
      <c r="H55" s="90">
        <v>4230.74</v>
      </c>
      <c r="I55" s="90">
        <v>2603.8000000000002</v>
      </c>
    </row>
    <row r="56" spans="1:9" ht="13" customHeight="1" x14ac:dyDescent="0.25">
      <c r="A56" s="199" t="s">
        <v>50</v>
      </c>
      <c r="B56" s="199"/>
      <c r="C56" s="199"/>
      <c r="D56" s="199"/>
      <c r="E56" s="199"/>
      <c r="F56" s="199"/>
      <c r="G56" s="7">
        <v>49</v>
      </c>
      <c r="H56" s="90">
        <v>339850.49</v>
      </c>
      <c r="I56" s="90">
        <v>397842.06</v>
      </c>
    </row>
    <row r="57" spans="1:9" ht="13" customHeight="1" x14ac:dyDescent="0.25">
      <c r="A57" s="199" t="s">
        <v>51</v>
      </c>
      <c r="B57" s="199"/>
      <c r="C57" s="199"/>
      <c r="D57" s="199"/>
      <c r="E57" s="199"/>
      <c r="F57" s="199"/>
      <c r="G57" s="7">
        <v>50</v>
      </c>
      <c r="H57" s="90">
        <v>0</v>
      </c>
      <c r="I57" s="90">
        <v>0</v>
      </c>
    </row>
    <row r="58" spans="1:9" ht="13" customHeight="1" x14ac:dyDescent="0.25">
      <c r="A58" s="199" t="s">
        <v>52</v>
      </c>
      <c r="B58" s="199"/>
      <c r="C58" s="199"/>
      <c r="D58" s="199"/>
      <c r="E58" s="199"/>
      <c r="F58" s="199"/>
      <c r="G58" s="7">
        <v>51</v>
      </c>
      <c r="H58" s="90">
        <v>197185.76</v>
      </c>
      <c r="I58" s="90">
        <v>33902.36</v>
      </c>
    </row>
    <row r="59" spans="1:9" ht="13" customHeight="1" x14ac:dyDescent="0.25">
      <c r="A59" s="199" t="s">
        <v>53</v>
      </c>
      <c r="B59" s="199"/>
      <c r="C59" s="199"/>
      <c r="D59" s="199"/>
      <c r="E59" s="199"/>
      <c r="F59" s="199"/>
      <c r="G59" s="7">
        <v>52</v>
      </c>
      <c r="H59" s="90">
        <v>161610.17000000001</v>
      </c>
      <c r="I59" s="90">
        <v>855506.65</v>
      </c>
    </row>
    <row r="60" spans="1:9" ht="13" customHeight="1" x14ac:dyDescent="0.25">
      <c r="A60" s="203" t="s">
        <v>54</v>
      </c>
      <c r="B60" s="203"/>
      <c r="C60" s="203"/>
      <c r="D60" s="203"/>
      <c r="E60" s="203"/>
      <c r="F60" s="203"/>
      <c r="G60" s="8">
        <v>53</v>
      </c>
      <c r="H60" s="91">
        <f>SUM(H61:H69)</f>
        <v>4010951.88</v>
      </c>
      <c r="I60" s="91">
        <f>SUM(I61:I69)</f>
        <v>3072921.53</v>
      </c>
    </row>
    <row r="61" spans="1:9" ht="13" customHeight="1" x14ac:dyDescent="0.25">
      <c r="A61" s="199" t="s">
        <v>23</v>
      </c>
      <c r="B61" s="199"/>
      <c r="C61" s="199"/>
      <c r="D61" s="199"/>
      <c r="E61" s="199"/>
      <c r="F61" s="199"/>
      <c r="G61" s="7">
        <v>54</v>
      </c>
      <c r="H61" s="90">
        <v>0</v>
      </c>
      <c r="I61" s="90">
        <v>0</v>
      </c>
    </row>
    <row r="62" spans="1:9" ht="27.65" customHeight="1" x14ac:dyDescent="0.25">
      <c r="A62" s="199" t="s">
        <v>24</v>
      </c>
      <c r="B62" s="199"/>
      <c r="C62" s="199"/>
      <c r="D62" s="199"/>
      <c r="E62" s="199"/>
      <c r="F62" s="199"/>
      <c r="G62" s="7">
        <v>55</v>
      </c>
      <c r="H62" s="90">
        <v>0</v>
      </c>
      <c r="I62" s="90">
        <v>0</v>
      </c>
    </row>
    <row r="63" spans="1:9" ht="13" customHeight="1" x14ac:dyDescent="0.25">
      <c r="A63" s="199" t="s">
        <v>25</v>
      </c>
      <c r="B63" s="199"/>
      <c r="C63" s="199"/>
      <c r="D63" s="199"/>
      <c r="E63" s="199"/>
      <c r="F63" s="199"/>
      <c r="G63" s="7">
        <v>56</v>
      </c>
      <c r="H63" s="90">
        <v>0</v>
      </c>
      <c r="I63" s="90">
        <v>0</v>
      </c>
    </row>
    <row r="64" spans="1:9" ht="25.95" customHeight="1" x14ac:dyDescent="0.25">
      <c r="A64" s="199" t="s">
        <v>55</v>
      </c>
      <c r="B64" s="199"/>
      <c r="C64" s="199"/>
      <c r="D64" s="199"/>
      <c r="E64" s="199"/>
      <c r="F64" s="199"/>
      <c r="G64" s="7">
        <v>57</v>
      </c>
      <c r="H64" s="90">
        <v>0</v>
      </c>
      <c r="I64" s="90">
        <v>0</v>
      </c>
    </row>
    <row r="65" spans="1:9" ht="21.6" customHeight="1" x14ac:dyDescent="0.25">
      <c r="A65" s="199" t="s">
        <v>27</v>
      </c>
      <c r="B65" s="199"/>
      <c r="C65" s="199"/>
      <c r="D65" s="199"/>
      <c r="E65" s="199"/>
      <c r="F65" s="199"/>
      <c r="G65" s="7">
        <v>58</v>
      </c>
      <c r="H65" s="90">
        <v>0</v>
      </c>
      <c r="I65" s="90">
        <v>0</v>
      </c>
    </row>
    <row r="66" spans="1:9" ht="21.6" customHeight="1" x14ac:dyDescent="0.25">
      <c r="A66" s="199" t="s">
        <v>28</v>
      </c>
      <c r="B66" s="199"/>
      <c r="C66" s="199"/>
      <c r="D66" s="199"/>
      <c r="E66" s="199"/>
      <c r="F66" s="199"/>
      <c r="G66" s="7">
        <v>59</v>
      </c>
      <c r="H66" s="90">
        <v>0</v>
      </c>
      <c r="I66" s="90">
        <v>0</v>
      </c>
    </row>
    <row r="67" spans="1:9" ht="13" customHeight="1" x14ac:dyDescent="0.25">
      <c r="A67" s="199" t="s">
        <v>29</v>
      </c>
      <c r="B67" s="199"/>
      <c r="C67" s="199"/>
      <c r="D67" s="199"/>
      <c r="E67" s="199"/>
      <c r="F67" s="199"/>
      <c r="G67" s="7">
        <v>60</v>
      </c>
      <c r="H67" s="90">
        <v>0</v>
      </c>
      <c r="I67" s="90">
        <v>0</v>
      </c>
    </row>
    <row r="68" spans="1:9" ht="13" customHeight="1" x14ac:dyDescent="0.25">
      <c r="A68" s="199" t="s">
        <v>30</v>
      </c>
      <c r="B68" s="199"/>
      <c r="C68" s="199"/>
      <c r="D68" s="199"/>
      <c r="E68" s="199"/>
      <c r="F68" s="199"/>
      <c r="G68" s="7">
        <v>61</v>
      </c>
      <c r="H68" s="90">
        <v>4010951.88</v>
      </c>
      <c r="I68" s="90">
        <v>3072921.53</v>
      </c>
    </row>
    <row r="69" spans="1:9" ht="13" customHeight="1" x14ac:dyDescent="0.25">
      <c r="A69" s="199" t="s">
        <v>56</v>
      </c>
      <c r="B69" s="199"/>
      <c r="C69" s="199"/>
      <c r="D69" s="199"/>
      <c r="E69" s="199"/>
      <c r="F69" s="199"/>
      <c r="G69" s="7">
        <v>62</v>
      </c>
      <c r="H69" s="90">
        <v>0</v>
      </c>
      <c r="I69" s="90">
        <v>0</v>
      </c>
    </row>
    <row r="70" spans="1:9" ht="13" customHeight="1" x14ac:dyDescent="0.25">
      <c r="A70" s="199" t="s">
        <v>57</v>
      </c>
      <c r="B70" s="199"/>
      <c r="C70" s="199"/>
      <c r="D70" s="199"/>
      <c r="E70" s="199"/>
      <c r="F70" s="199"/>
      <c r="G70" s="7">
        <v>63</v>
      </c>
      <c r="H70" s="90">
        <v>763581.12</v>
      </c>
      <c r="I70" s="90">
        <v>1573503.78</v>
      </c>
    </row>
    <row r="71" spans="1:9" ht="13" customHeight="1" x14ac:dyDescent="0.25">
      <c r="A71" s="200" t="s">
        <v>58</v>
      </c>
      <c r="B71" s="200"/>
      <c r="C71" s="200"/>
      <c r="D71" s="200"/>
      <c r="E71" s="200"/>
      <c r="F71" s="200"/>
      <c r="G71" s="7">
        <v>64</v>
      </c>
      <c r="H71" s="90">
        <v>31596.39</v>
      </c>
      <c r="I71" s="90">
        <v>31394.89</v>
      </c>
    </row>
    <row r="72" spans="1:9" ht="13" customHeight="1" x14ac:dyDescent="0.25">
      <c r="A72" s="201" t="s">
        <v>302</v>
      </c>
      <c r="B72" s="201"/>
      <c r="C72" s="201"/>
      <c r="D72" s="201"/>
      <c r="E72" s="201"/>
      <c r="F72" s="201"/>
      <c r="G72" s="8">
        <v>65</v>
      </c>
      <c r="H72" s="91">
        <f>H8+H9+H44+H71</f>
        <v>72433968.769999996</v>
      </c>
      <c r="I72" s="91">
        <f>I8+I9+I44+I71</f>
        <v>80045172.739999995</v>
      </c>
    </row>
    <row r="73" spans="1:9" ht="13" customHeight="1" x14ac:dyDescent="0.25">
      <c r="A73" s="200" t="s">
        <v>59</v>
      </c>
      <c r="B73" s="200"/>
      <c r="C73" s="200"/>
      <c r="D73" s="200"/>
      <c r="E73" s="200"/>
      <c r="F73" s="200"/>
      <c r="G73" s="7">
        <v>66</v>
      </c>
      <c r="H73" s="90">
        <v>0</v>
      </c>
      <c r="I73" s="90">
        <v>0</v>
      </c>
    </row>
    <row r="74" spans="1:9" x14ac:dyDescent="0.25">
      <c r="A74" s="204" t="s">
        <v>60</v>
      </c>
      <c r="B74" s="205"/>
      <c r="C74" s="205"/>
      <c r="D74" s="205"/>
      <c r="E74" s="205"/>
      <c r="F74" s="205"/>
      <c r="G74" s="205"/>
      <c r="H74" s="205"/>
      <c r="I74" s="205"/>
    </row>
    <row r="75" spans="1:9" ht="24.8" customHeight="1" x14ac:dyDescent="0.25">
      <c r="A75" s="201" t="s">
        <v>439</v>
      </c>
      <c r="B75" s="201"/>
      <c r="C75" s="201"/>
      <c r="D75" s="201"/>
      <c r="E75" s="201"/>
      <c r="F75" s="201"/>
      <c r="G75" s="8">
        <v>67</v>
      </c>
      <c r="H75" s="92">
        <f>H76+H77+H78+H84+H85+H92+H95+H98</f>
        <v>47541352.329999998</v>
      </c>
      <c r="I75" s="92">
        <f>I76+I77+I78+I84+I85+I92+I95+I98</f>
        <v>53810514.649999999</v>
      </c>
    </row>
    <row r="76" spans="1:9" ht="13" customHeight="1" x14ac:dyDescent="0.25">
      <c r="A76" s="199" t="s">
        <v>61</v>
      </c>
      <c r="B76" s="199"/>
      <c r="C76" s="199"/>
      <c r="D76" s="199"/>
      <c r="E76" s="199"/>
      <c r="F76" s="199"/>
      <c r="G76" s="7">
        <v>68</v>
      </c>
      <c r="H76" s="90">
        <v>14165541</v>
      </c>
      <c r="I76" s="90">
        <v>14165541</v>
      </c>
    </row>
    <row r="77" spans="1:9" ht="13" customHeight="1" x14ac:dyDescent="0.25">
      <c r="A77" s="199" t="s">
        <v>62</v>
      </c>
      <c r="B77" s="199"/>
      <c r="C77" s="199"/>
      <c r="D77" s="199"/>
      <c r="E77" s="199"/>
      <c r="F77" s="199"/>
      <c r="G77" s="7">
        <v>69</v>
      </c>
      <c r="H77" s="90">
        <v>12005368.84</v>
      </c>
      <c r="I77" s="90">
        <v>12005368.84</v>
      </c>
    </row>
    <row r="78" spans="1:9" ht="13" customHeight="1" x14ac:dyDescent="0.25">
      <c r="A78" s="203" t="s">
        <v>63</v>
      </c>
      <c r="B78" s="203"/>
      <c r="C78" s="203"/>
      <c r="D78" s="203"/>
      <c r="E78" s="203"/>
      <c r="F78" s="203"/>
      <c r="G78" s="8">
        <v>70</v>
      </c>
      <c r="H78" s="92">
        <f>SUM(H79:H83)</f>
        <v>75840.320000000007</v>
      </c>
      <c r="I78" s="92">
        <f>SUM(I79:I83)</f>
        <v>75840.320000000007</v>
      </c>
    </row>
    <row r="79" spans="1:9" ht="13" customHeight="1" x14ac:dyDescent="0.25">
      <c r="A79" s="199" t="s">
        <v>64</v>
      </c>
      <c r="B79" s="199"/>
      <c r="C79" s="199"/>
      <c r="D79" s="199"/>
      <c r="E79" s="199"/>
      <c r="F79" s="199"/>
      <c r="G79" s="7">
        <v>71</v>
      </c>
      <c r="H79" s="90">
        <v>75840.320000000007</v>
      </c>
      <c r="I79" s="90">
        <v>75840.320000000007</v>
      </c>
    </row>
    <row r="80" spans="1:9" ht="13" customHeight="1" x14ac:dyDescent="0.25">
      <c r="A80" s="199" t="s">
        <v>65</v>
      </c>
      <c r="B80" s="199"/>
      <c r="C80" s="199"/>
      <c r="D80" s="199"/>
      <c r="E80" s="199"/>
      <c r="F80" s="199"/>
      <c r="G80" s="7">
        <v>72</v>
      </c>
      <c r="H80" s="90">
        <v>208836.39</v>
      </c>
      <c r="I80" s="90">
        <v>208836.39</v>
      </c>
    </row>
    <row r="81" spans="1:9" ht="13" customHeight="1" x14ac:dyDescent="0.25">
      <c r="A81" s="199" t="s">
        <v>66</v>
      </c>
      <c r="B81" s="199"/>
      <c r="C81" s="199"/>
      <c r="D81" s="199"/>
      <c r="E81" s="199"/>
      <c r="F81" s="199"/>
      <c r="G81" s="7">
        <v>73</v>
      </c>
      <c r="H81" s="90">
        <v>-208836.39</v>
      </c>
      <c r="I81" s="90">
        <v>-208836.39</v>
      </c>
    </row>
    <row r="82" spans="1:9" ht="13" customHeight="1" x14ac:dyDescent="0.25">
      <c r="A82" s="199" t="s">
        <v>67</v>
      </c>
      <c r="B82" s="199"/>
      <c r="C82" s="199"/>
      <c r="D82" s="199"/>
      <c r="E82" s="199"/>
      <c r="F82" s="199"/>
      <c r="G82" s="7">
        <v>74</v>
      </c>
      <c r="H82" s="90">
        <v>0</v>
      </c>
      <c r="I82" s="90">
        <v>0</v>
      </c>
    </row>
    <row r="83" spans="1:9" ht="13" customHeight="1" x14ac:dyDescent="0.25">
      <c r="A83" s="199" t="s">
        <v>68</v>
      </c>
      <c r="B83" s="199"/>
      <c r="C83" s="199"/>
      <c r="D83" s="199"/>
      <c r="E83" s="199"/>
      <c r="F83" s="199"/>
      <c r="G83" s="7">
        <v>75</v>
      </c>
      <c r="H83" s="90">
        <v>0</v>
      </c>
      <c r="I83" s="90">
        <v>0</v>
      </c>
    </row>
    <row r="84" spans="1:9" ht="13" customHeight="1" x14ac:dyDescent="0.25">
      <c r="A84" s="202" t="s">
        <v>69</v>
      </c>
      <c r="B84" s="202"/>
      <c r="C84" s="202"/>
      <c r="D84" s="202"/>
      <c r="E84" s="202"/>
      <c r="F84" s="202"/>
      <c r="G84" s="20">
        <v>76</v>
      </c>
      <c r="H84" s="93">
        <v>0</v>
      </c>
      <c r="I84" s="93">
        <v>0</v>
      </c>
    </row>
    <row r="85" spans="1:9" ht="13" customHeight="1" x14ac:dyDescent="0.25">
      <c r="A85" s="203" t="s">
        <v>429</v>
      </c>
      <c r="B85" s="203"/>
      <c r="C85" s="203"/>
      <c r="D85" s="203"/>
      <c r="E85" s="203"/>
      <c r="F85" s="203"/>
      <c r="G85" s="8">
        <v>77</v>
      </c>
      <c r="H85" s="91">
        <f>H86+H87+H88+H89+H90+H91</f>
        <v>8962944.7599999998</v>
      </c>
      <c r="I85" s="91">
        <f>I86+I87+I88+I89+I90+I91</f>
        <v>14512730.109999999</v>
      </c>
    </row>
    <row r="86" spans="1:9" ht="25.5" customHeight="1" x14ac:dyDescent="0.25">
      <c r="A86" s="199" t="s">
        <v>424</v>
      </c>
      <c r="B86" s="199"/>
      <c r="C86" s="199"/>
      <c r="D86" s="199"/>
      <c r="E86" s="199"/>
      <c r="F86" s="199"/>
      <c r="G86" s="7">
        <v>78</v>
      </c>
      <c r="H86" s="90">
        <v>8962944.7599999998</v>
      </c>
      <c r="I86" s="90">
        <v>14512730.109999999</v>
      </c>
    </row>
    <row r="87" spans="1:9" ht="13" customHeight="1" x14ac:dyDescent="0.25">
      <c r="A87" s="199" t="s">
        <v>70</v>
      </c>
      <c r="B87" s="199"/>
      <c r="C87" s="199"/>
      <c r="D87" s="199"/>
      <c r="E87" s="199"/>
      <c r="F87" s="199"/>
      <c r="G87" s="7">
        <v>79</v>
      </c>
      <c r="H87" s="90">
        <v>0</v>
      </c>
      <c r="I87" s="90">
        <v>0</v>
      </c>
    </row>
    <row r="88" spans="1:9" ht="13" customHeight="1" x14ac:dyDescent="0.25">
      <c r="A88" s="199" t="s">
        <v>71</v>
      </c>
      <c r="B88" s="199"/>
      <c r="C88" s="199"/>
      <c r="D88" s="199"/>
      <c r="E88" s="199"/>
      <c r="F88" s="199"/>
      <c r="G88" s="7">
        <v>80</v>
      </c>
      <c r="H88" s="90">
        <v>0</v>
      </c>
      <c r="I88" s="90">
        <v>0</v>
      </c>
    </row>
    <row r="89" spans="1:9" ht="13" customHeight="1" x14ac:dyDescent="0.25">
      <c r="A89" s="199" t="s">
        <v>346</v>
      </c>
      <c r="B89" s="199"/>
      <c r="C89" s="199"/>
      <c r="D89" s="199"/>
      <c r="E89" s="199"/>
      <c r="F89" s="199"/>
      <c r="G89" s="7">
        <v>81</v>
      </c>
      <c r="H89" s="90">
        <v>0</v>
      </c>
      <c r="I89" s="90">
        <v>0</v>
      </c>
    </row>
    <row r="90" spans="1:9" ht="26.25" customHeight="1" x14ac:dyDescent="0.25">
      <c r="A90" s="199" t="s">
        <v>347</v>
      </c>
      <c r="B90" s="199"/>
      <c r="C90" s="199"/>
      <c r="D90" s="199"/>
      <c r="E90" s="199"/>
      <c r="F90" s="199"/>
      <c r="G90" s="7">
        <v>82</v>
      </c>
      <c r="H90" s="90">
        <v>0</v>
      </c>
      <c r="I90" s="90">
        <v>0</v>
      </c>
    </row>
    <row r="91" spans="1:9" x14ac:dyDescent="0.25">
      <c r="A91" s="199" t="s">
        <v>425</v>
      </c>
      <c r="B91" s="199"/>
      <c r="C91" s="199"/>
      <c r="D91" s="199"/>
      <c r="E91" s="199"/>
      <c r="F91" s="199"/>
      <c r="G91" s="7">
        <v>83</v>
      </c>
      <c r="H91" s="90">
        <v>0</v>
      </c>
      <c r="I91" s="90">
        <v>0</v>
      </c>
    </row>
    <row r="92" spans="1:9" ht="13" customHeight="1" x14ac:dyDescent="0.25">
      <c r="A92" s="203" t="s">
        <v>430</v>
      </c>
      <c r="B92" s="203"/>
      <c r="C92" s="203"/>
      <c r="D92" s="203"/>
      <c r="E92" s="203"/>
      <c r="F92" s="203"/>
      <c r="G92" s="8">
        <v>84</v>
      </c>
      <c r="H92" s="91">
        <f>H93-H94</f>
        <v>8216111.1500000004</v>
      </c>
      <c r="I92" s="91">
        <f>I93-I94</f>
        <v>12434767.93</v>
      </c>
    </row>
    <row r="93" spans="1:9" ht="13" customHeight="1" x14ac:dyDescent="0.25">
      <c r="A93" s="199" t="s">
        <v>72</v>
      </c>
      <c r="B93" s="199"/>
      <c r="C93" s="199"/>
      <c r="D93" s="199"/>
      <c r="E93" s="199"/>
      <c r="F93" s="199"/>
      <c r="G93" s="7">
        <v>85</v>
      </c>
      <c r="H93" s="90">
        <f>8216456.99-345.84</f>
        <v>8216111.1500000004</v>
      </c>
      <c r="I93" s="90">
        <v>12434767.93</v>
      </c>
    </row>
    <row r="94" spans="1:9" ht="13" customHeight="1" x14ac:dyDescent="0.25">
      <c r="A94" s="199" t="s">
        <v>73</v>
      </c>
      <c r="B94" s="199"/>
      <c r="C94" s="199"/>
      <c r="D94" s="199"/>
      <c r="E94" s="199"/>
      <c r="F94" s="199"/>
      <c r="G94" s="7">
        <v>86</v>
      </c>
      <c r="H94" s="90">
        <v>0</v>
      </c>
      <c r="I94" s="90">
        <v>0</v>
      </c>
    </row>
    <row r="95" spans="1:9" ht="13" customHeight="1" x14ac:dyDescent="0.25">
      <c r="A95" s="203" t="s">
        <v>431</v>
      </c>
      <c r="B95" s="203"/>
      <c r="C95" s="203"/>
      <c r="D95" s="203"/>
      <c r="E95" s="203"/>
      <c r="F95" s="203"/>
      <c r="G95" s="8">
        <v>87</v>
      </c>
      <c r="H95" s="91">
        <f>H96-H97</f>
        <v>4115546.26</v>
      </c>
      <c r="I95" s="91">
        <f>I96-I97</f>
        <v>616266.44999999995</v>
      </c>
    </row>
    <row r="96" spans="1:9" ht="13" customHeight="1" x14ac:dyDescent="0.25">
      <c r="A96" s="199" t="s">
        <v>74</v>
      </c>
      <c r="B96" s="199"/>
      <c r="C96" s="199"/>
      <c r="D96" s="199"/>
      <c r="E96" s="199"/>
      <c r="F96" s="199"/>
      <c r="G96" s="7">
        <v>88</v>
      </c>
      <c r="H96" s="90">
        <f>4130834.26-15288</f>
        <v>4115546.26</v>
      </c>
      <c r="I96" s="90">
        <v>616266.44999999995</v>
      </c>
    </row>
    <row r="97" spans="1:9" ht="13" customHeight="1" x14ac:dyDescent="0.25">
      <c r="A97" s="199" t="s">
        <v>75</v>
      </c>
      <c r="B97" s="199"/>
      <c r="C97" s="199"/>
      <c r="D97" s="199"/>
      <c r="E97" s="199"/>
      <c r="F97" s="199"/>
      <c r="G97" s="7">
        <v>89</v>
      </c>
      <c r="H97" s="90">
        <v>0</v>
      </c>
      <c r="I97" s="90">
        <v>0</v>
      </c>
    </row>
    <row r="98" spans="1:9" ht="13" customHeight="1" x14ac:dyDescent="0.25">
      <c r="A98" s="199" t="s">
        <v>76</v>
      </c>
      <c r="B98" s="199"/>
      <c r="C98" s="199"/>
      <c r="D98" s="199"/>
      <c r="E98" s="199"/>
      <c r="F98" s="199"/>
      <c r="G98" s="7">
        <v>90</v>
      </c>
      <c r="H98" s="90">
        <v>0</v>
      </c>
      <c r="I98" s="90">
        <v>0</v>
      </c>
    </row>
    <row r="99" spans="1:9" ht="13" customHeight="1" x14ac:dyDescent="0.25">
      <c r="A99" s="201" t="s">
        <v>432</v>
      </c>
      <c r="B99" s="201"/>
      <c r="C99" s="201"/>
      <c r="D99" s="201"/>
      <c r="E99" s="201"/>
      <c r="F99" s="201"/>
      <c r="G99" s="8">
        <v>91</v>
      </c>
      <c r="H99" s="91">
        <f>SUM(H100:H105)</f>
        <v>229194.4</v>
      </c>
      <c r="I99" s="91">
        <f>SUM(I100:I105)</f>
        <v>229194.4</v>
      </c>
    </row>
    <row r="100" spans="1:9" ht="13" customHeight="1" x14ac:dyDescent="0.25">
      <c r="A100" s="199" t="s">
        <v>77</v>
      </c>
      <c r="B100" s="199"/>
      <c r="C100" s="199"/>
      <c r="D100" s="199"/>
      <c r="E100" s="199"/>
      <c r="F100" s="199"/>
      <c r="G100" s="7">
        <v>92</v>
      </c>
      <c r="H100" s="90">
        <v>0</v>
      </c>
      <c r="I100" s="90">
        <v>0</v>
      </c>
    </row>
    <row r="101" spans="1:9" ht="13" customHeight="1" x14ac:dyDescent="0.25">
      <c r="A101" s="199" t="s">
        <v>78</v>
      </c>
      <c r="B101" s="199"/>
      <c r="C101" s="199"/>
      <c r="D101" s="199"/>
      <c r="E101" s="199"/>
      <c r="F101" s="199"/>
      <c r="G101" s="7">
        <v>93</v>
      </c>
      <c r="H101" s="90">
        <v>0</v>
      </c>
      <c r="I101" s="90">
        <v>0</v>
      </c>
    </row>
    <row r="102" spans="1:9" ht="13" customHeight="1" x14ac:dyDescent="0.25">
      <c r="A102" s="199" t="s">
        <v>79</v>
      </c>
      <c r="B102" s="199"/>
      <c r="C102" s="199"/>
      <c r="D102" s="199"/>
      <c r="E102" s="199"/>
      <c r="F102" s="199"/>
      <c r="G102" s="7">
        <v>94</v>
      </c>
      <c r="H102" s="90">
        <v>172539.64</v>
      </c>
      <c r="I102" s="90">
        <v>172539.64</v>
      </c>
    </row>
    <row r="103" spans="1:9" ht="13" customHeight="1" x14ac:dyDescent="0.25">
      <c r="A103" s="199" t="s">
        <v>80</v>
      </c>
      <c r="B103" s="199"/>
      <c r="C103" s="199"/>
      <c r="D103" s="199"/>
      <c r="E103" s="199"/>
      <c r="F103" s="199"/>
      <c r="G103" s="7">
        <v>95</v>
      </c>
      <c r="H103" s="90">
        <v>0</v>
      </c>
      <c r="I103" s="90">
        <v>0</v>
      </c>
    </row>
    <row r="104" spans="1:9" ht="13" customHeight="1" x14ac:dyDescent="0.25">
      <c r="A104" s="199" t="s">
        <v>81</v>
      </c>
      <c r="B104" s="199"/>
      <c r="C104" s="199"/>
      <c r="D104" s="199"/>
      <c r="E104" s="199"/>
      <c r="F104" s="199"/>
      <c r="G104" s="7">
        <v>96</v>
      </c>
      <c r="H104" s="90">
        <v>0</v>
      </c>
      <c r="I104" s="90">
        <v>0</v>
      </c>
    </row>
    <row r="105" spans="1:9" ht="13" customHeight="1" x14ac:dyDescent="0.25">
      <c r="A105" s="199" t="s">
        <v>82</v>
      </c>
      <c r="B105" s="199"/>
      <c r="C105" s="199"/>
      <c r="D105" s="199"/>
      <c r="E105" s="199"/>
      <c r="F105" s="199"/>
      <c r="G105" s="7">
        <v>97</v>
      </c>
      <c r="H105" s="90">
        <v>56654.76</v>
      </c>
      <c r="I105" s="90">
        <v>56654.76</v>
      </c>
    </row>
    <row r="106" spans="1:9" ht="13" customHeight="1" x14ac:dyDescent="0.25">
      <c r="A106" s="201" t="s">
        <v>433</v>
      </c>
      <c r="B106" s="201"/>
      <c r="C106" s="201"/>
      <c r="D106" s="201"/>
      <c r="E106" s="201"/>
      <c r="F106" s="201"/>
      <c r="G106" s="8">
        <v>98</v>
      </c>
      <c r="H106" s="91">
        <f>SUM(H107:H117)</f>
        <v>21641305.199999999</v>
      </c>
      <c r="I106" s="91">
        <f>SUM(I107:I117)</f>
        <v>22869638.370000001</v>
      </c>
    </row>
    <row r="107" spans="1:9" ht="13" customHeight="1" x14ac:dyDescent="0.25">
      <c r="A107" s="199" t="s">
        <v>83</v>
      </c>
      <c r="B107" s="199"/>
      <c r="C107" s="199"/>
      <c r="D107" s="199"/>
      <c r="E107" s="199"/>
      <c r="F107" s="199"/>
      <c r="G107" s="7">
        <v>99</v>
      </c>
      <c r="H107" s="90">
        <v>0</v>
      </c>
      <c r="I107" s="90">
        <v>0</v>
      </c>
    </row>
    <row r="108" spans="1:9" ht="24.65" customHeight="1" x14ac:dyDescent="0.25">
      <c r="A108" s="199" t="s">
        <v>84</v>
      </c>
      <c r="B108" s="199"/>
      <c r="C108" s="199"/>
      <c r="D108" s="199"/>
      <c r="E108" s="199"/>
      <c r="F108" s="199"/>
      <c r="G108" s="7">
        <v>100</v>
      </c>
      <c r="H108" s="90">
        <v>0</v>
      </c>
      <c r="I108" s="90">
        <v>0</v>
      </c>
    </row>
    <row r="109" spans="1:9" ht="13" customHeight="1" x14ac:dyDescent="0.25">
      <c r="A109" s="199" t="s">
        <v>85</v>
      </c>
      <c r="B109" s="199"/>
      <c r="C109" s="199"/>
      <c r="D109" s="199"/>
      <c r="E109" s="199"/>
      <c r="F109" s="199"/>
      <c r="G109" s="7">
        <v>101</v>
      </c>
      <c r="H109" s="90">
        <v>0</v>
      </c>
      <c r="I109" s="90">
        <v>0</v>
      </c>
    </row>
    <row r="110" spans="1:9" ht="21.6" customHeight="1" x14ac:dyDescent="0.25">
      <c r="A110" s="199" t="s">
        <v>86</v>
      </c>
      <c r="B110" s="199"/>
      <c r="C110" s="199"/>
      <c r="D110" s="199"/>
      <c r="E110" s="199"/>
      <c r="F110" s="199"/>
      <c r="G110" s="7">
        <v>102</v>
      </c>
      <c r="H110" s="90">
        <v>464529.84</v>
      </c>
      <c r="I110" s="90">
        <v>464529.84</v>
      </c>
    </row>
    <row r="111" spans="1:9" ht="13" customHeight="1" x14ac:dyDescent="0.25">
      <c r="A111" s="199" t="s">
        <v>87</v>
      </c>
      <c r="B111" s="199"/>
      <c r="C111" s="199"/>
      <c r="D111" s="199"/>
      <c r="E111" s="199"/>
      <c r="F111" s="199"/>
      <c r="G111" s="7">
        <v>103</v>
      </c>
      <c r="H111" s="90">
        <v>0</v>
      </c>
      <c r="I111" s="90">
        <v>0</v>
      </c>
    </row>
    <row r="112" spans="1:9" ht="13" customHeight="1" x14ac:dyDescent="0.25">
      <c r="A112" s="199" t="s">
        <v>88</v>
      </c>
      <c r="B112" s="199"/>
      <c r="C112" s="199"/>
      <c r="D112" s="199"/>
      <c r="E112" s="199"/>
      <c r="F112" s="199"/>
      <c r="G112" s="7">
        <v>104</v>
      </c>
      <c r="H112" s="90">
        <v>11186606.34</v>
      </c>
      <c r="I112" s="90">
        <v>11186606.34</v>
      </c>
    </row>
    <row r="113" spans="1:9" ht="13" customHeight="1" x14ac:dyDescent="0.25">
      <c r="A113" s="199" t="s">
        <v>89</v>
      </c>
      <c r="B113" s="199"/>
      <c r="C113" s="199"/>
      <c r="D113" s="199"/>
      <c r="E113" s="199"/>
      <c r="F113" s="199"/>
      <c r="G113" s="7">
        <v>105</v>
      </c>
      <c r="H113" s="90">
        <v>0</v>
      </c>
      <c r="I113" s="90">
        <v>0</v>
      </c>
    </row>
    <row r="114" spans="1:9" ht="13" customHeight="1" x14ac:dyDescent="0.25">
      <c r="A114" s="199" t="s">
        <v>90</v>
      </c>
      <c r="B114" s="199"/>
      <c r="C114" s="199"/>
      <c r="D114" s="199"/>
      <c r="E114" s="199"/>
      <c r="F114" s="199"/>
      <c r="G114" s="7">
        <v>106</v>
      </c>
      <c r="H114" s="90">
        <v>8022693.3499999996</v>
      </c>
      <c r="I114" s="90">
        <v>8032780.96</v>
      </c>
    </row>
    <row r="115" spans="1:9" ht="13" customHeight="1" x14ac:dyDescent="0.25">
      <c r="A115" s="199" t="s">
        <v>91</v>
      </c>
      <c r="B115" s="199"/>
      <c r="C115" s="199"/>
      <c r="D115" s="199"/>
      <c r="E115" s="199"/>
      <c r="F115" s="199"/>
      <c r="G115" s="7">
        <v>107</v>
      </c>
      <c r="H115" s="90">
        <v>0</v>
      </c>
      <c r="I115" s="90">
        <v>0</v>
      </c>
    </row>
    <row r="116" spans="1:9" ht="13" customHeight="1" x14ac:dyDescent="0.25">
      <c r="A116" s="199" t="s">
        <v>92</v>
      </c>
      <c r="B116" s="199"/>
      <c r="C116" s="199"/>
      <c r="D116" s="199"/>
      <c r="E116" s="199"/>
      <c r="F116" s="199"/>
      <c r="G116" s="7">
        <v>108</v>
      </c>
      <c r="H116" s="90">
        <v>0</v>
      </c>
      <c r="I116" s="90">
        <v>0</v>
      </c>
    </row>
    <row r="117" spans="1:9" ht="13" customHeight="1" x14ac:dyDescent="0.25">
      <c r="A117" s="199" t="s">
        <v>93</v>
      </c>
      <c r="B117" s="199"/>
      <c r="C117" s="199"/>
      <c r="D117" s="199"/>
      <c r="E117" s="199"/>
      <c r="F117" s="199"/>
      <c r="G117" s="7">
        <v>109</v>
      </c>
      <c r="H117" s="90">
        <v>1967475.67</v>
      </c>
      <c r="I117" s="90">
        <v>3185721.23</v>
      </c>
    </row>
    <row r="118" spans="1:9" ht="13" customHeight="1" x14ac:dyDescent="0.25">
      <c r="A118" s="201" t="s">
        <v>434</v>
      </c>
      <c r="B118" s="201"/>
      <c r="C118" s="201"/>
      <c r="D118" s="201"/>
      <c r="E118" s="201"/>
      <c r="F118" s="201"/>
      <c r="G118" s="8">
        <v>110</v>
      </c>
      <c r="H118" s="91">
        <f>SUM(H119:H132)</f>
        <v>3022116.84</v>
      </c>
      <c r="I118" s="91">
        <f>SUM(I119:I132)</f>
        <v>3135825.32</v>
      </c>
    </row>
    <row r="119" spans="1:9" ht="13" customHeight="1" x14ac:dyDescent="0.25">
      <c r="A119" s="199" t="s">
        <v>83</v>
      </c>
      <c r="B119" s="199"/>
      <c r="C119" s="199"/>
      <c r="D119" s="199"/>
      <c r="E119" s="199"/>
      <c r="F119" s="199"/>
      <c r="G119" s="7">
        <v>111</v>
      </c>
      <c r="H119" s="90">
        <v>0</v>
      </c>
      <c r="I119" s="90">
        <v>0</v>
      </c>
    </row>
    <row r="120" spans="1:9" ht="22.2" customHeight="1" x14ac:dyDescent="0.25">
      <c r="A120" s="199" t="s">
        <v>84</v>
      </c>
      <c r="B120" s="199"/>
      <c r="C120" s="199"/>
      <c r="D120" s="199"/>
      <c r="E120" s="199"/>
      <c r="F120" s="199"/>
      <c r="G120" s="7">
        <v>112</v>
      </c>
      <c r="H120" s="90">
        <v>0</v>
      </c>
      <c r="I120" s="90">
        <v>0</v>
      </c>
    </row>
    <row r="121" spans="1:9" ht="13" customHeight="1" x14ac:dyDescent="0.25">
      <c r="A121" s="199" t="s">
        <v>85</v>
      </c>
      <c r="B121" s="199"/>
      <c r="C121" s="199"/>
      <c r="D121" s="199"/>
      <c r="E121" s="199"/>
      <c r="F121" s="199"/>
      <c r="G121" s="7">
        <v>113</v>
      </c>
      <c r="H121" s="90">
        <f>248386.9+15288</f>
        <v>263674.90000000002</v>
      </c>
      <c r="I121" s="90">
        <v>222874.41</v>
      </c>
    </row>
    <row r="122" spans="1:9" ht="23.5" customHeight="1" x14ac:dyDescent="0.25">
      <c r="A122" s="199" t="s">
        <v>86</v>
      </c>
      <c r="B122" s="199"/>
      <c r="C122" s="199"/>
      <c r="D122" s="199"/>
      <c r="E122" s="199"/>
      <c r="F122" s="199"/>
      <c r="G122" s="7">
        <v>114</v>
      </c>
      <c r="H122" s="90">
        <v>132722.79999999999</v>
      </c>
      <c r="I122" s="90">
        <v>66361.399999999994</v>
      </c>
    </row>
    <row r="123" spans="1:9" ht="13" customHeight="1" x14ac:dyDescent="0.25">
      <c r="A123" s="199" t="s">
        <v>87</v>
      </c>
      <c r="B123" s="199"/>
      <c r="C123" s="199"/>
      <c r="D123" s="199"/>
      <c r="E123" s="199"/>
      <c r="F123" s="199"/>
      <c r="G123" s="7">
        <v>115</v>
      </c>
      <c r="H123" s="90">
        <v>0</v>
      </c>
      <c r="I123" s="90">
        <v>0</v>
      </c>
    </row>
    <row r="124" spans="1:9" ht="13" customHeight="1" x14ac:dyDescent="0.25">
      <c r="A124" s="199" t="s">
        <v>88</v>
      </c>
      <c r="B124" s="199"/>
      <c r="C124" s="199"/>
      <c r="D124" s="199"/>
      <c r="E124" s="199"/>
      <c r="F124" s="199"/>
      <c r="G124" s="7">
        <v>116</v>
      </c>
      <c r="H124" s="90">
        <v>1674684.09</v>
      </c>
      <c r="I124" s="90">
        <v>1195306.48</v>
      </c>
    </row>
    <row r="125" spans="1:9" ht="13" customHeight="1" x14ac:dyDescent="0.25">
      <c r="A125" s="199" t="s">
        <v>89</v>
      </c>
      <c r="B125" s="199"/>
      <c r="C125" s="199"/>
      <c r="D125" s="199"/>
      <c r="E125" s="199"/>
      <c r="F125" s="199"/>
      <c r="G125" s="7">
        <v>117</v>
      </c>
      <c r="H125" s="90">
        <v>279576.8</v>
      </c>
      <c r="I125" s="90">
        <v>464117.82</v>
      </c>
    </row>
    <row r="126" spans="1:9" ht="13" customHeight="1" x14ac:dyDescent="0.25">
      <c r="A126" s="199" t="s">
        <v>90</v>
      </c>
      <c r="B126" s="199"/>
      <c r="C126" s="199"/>
      <c r="D126" s="199"/>
      <c r="E126" s="199"/>
      <c r="F126" s="199"/>
      <c r="G126" s="7">
        <v>118</v>
      </c>
      <c r="H126" s="90">
        <v>514248.53</v>
      </c>
      <c r="I126" s="90">
        <v>810152.56</v>
      </c>
    </row>
    <row r="127" spans="1:9" x14ac:dyDescent="0.25">
      <c r="A127" s="199" t="s">
        <v>91</v>
      </c>
      <c r="B127" s="199"/>
      <c r="C127" s="199"/>
      <c r="D127" s="199"/>
      <c r="E127" s="199"/>
      <c r="F127" s="199"/>
      <c r="G127" s="7">
        <v>119</v>
      </c>
      <c r="H127" s="90">
        <v>0</v>
      </c>
      <c r="I127" s="90">
        <v>0</v>
      </c>
    </row>
    <row r="128" spans="1:9" x14ac:dyDescent="0.25">
      <c r="A128" s="199" t="s">
        <v>94</v>
      </c>
      <c r="B128" s="199"/>
      <c r="C128" s="199"/>
      <c r="D128" s="199"/>
      <c r="E128" s="199"/>
      <c r="F128" s="199"/>
      <c r="G128" s="7">
        <v>120</v>
      </c>
      <c r="H128" s="90">
        <v>86898.6</v>
      </c>
      <c r="I128" s="90">
        <v>96051.4</v>
      </c>
    </row>
    <row r="129" spans="1:9" x14ac:dyDescent="0.25">
      <c r="A129" s="199" t="s">
        <v>95</v>
      </c>
      <c r="B129" s="199"/>
      <c r="C129" s="199"/>
      <c r="D129" s="199"/>
      <c r="E129" s="199"/>
      <c r="F129" s="199"/>
      <c r="G129" s="7">
        <v>121</v>
      </c>
      <c r="H129" s="90">
        <v>43315.27</v>
      </c>
      <c r="I129" s="90">
        <v>252440.73</v>
      </c>
    </row>
    <row r="130" spans="1:9" x14ac:dyDescent="0.25">
      <c r="A130" s="199" t="s">
        <v>96</v>
      </c>
      <c r="B130" s="199"/>
      <c r="C130" s="199"/>
      <c r="D130" s="199"/>
      <c r="E130" s="199"/>
      <c r="F130" s="199"/>
      <c r="G130" s="7">
        <v>122</v>
      </c>
      <c r="H130" s="90">
        <f>26237.3+345.84</f>
        <v>26583.14</v>
      </c>
      <c r="I130" s="90">
        <v>26583.14</v>
      </c>
    </row>
    <row r="131" spans="1:9" x14ac:dyDescent="0.25">
      <c r="A131" s="199" t="s">
        <v>97</v>
      </c>
      <c r="B131" s="199"/>
      <c r="C131" s="199"/>
      <c r="D131" s="199"/>
      <c r="E131" s="199"/>
      <c r="F131" s="199"/>
      <c r="G131" s="7">
        <v>123</v>
      </c>
      <c r="H131" s="90">
        <v>0</v>
      </c>
      <c r="I131" s="90">
        <v>0</v>
      </c>
    </row>
    <row r="132" spans="1:9" x14ac:dyDescent="0.25">
      <c r="A132" s="199" t="s">
        <v>98</v>
      </c>
      <c r="B132" s="199"/>
      <c r="C132" s="199"/>
      <c r="D132" s="199"/>
      <c r="E132" s="199"/>
      <c r="F132" s="199"/>
      <c r="G132" s="7">
        <v>124</v>
      </c>
      <c r="H132" s="90">
        <f>412.73-0.02</f>
        <v>412.71</v>
      </c>
      <c r="I132" s="90">
        <f>1937.54-0.16</f>
        <v>1937.38</v>
      </c>
    </row>
    <row r="133" spans="1:9" ht="22.2" customHeight="1" x14ac:dyDescent="0.25">
      <c r="A133" s="200" t="s">
        <v>99</v>
      </c>
      <c r="B133" s="200"/>
      <c r="C133" s="200"/>
      <c r="D133" s="200"/>
      <c r="E133" s="200"/>
      <c r="F133" s="200"/>
      <c r="G133" s="7">
        <v>125</v>
      </c>
      <c r="H133" s="90">
        <v>0</v>
      </c>
      <c r="I133" s="90">
        <v>0</v>
      </c>
    </row>
    <row r="134" spans="1:9" ht="13" customHeight="1" x14ac:dyDescent="0.25">
      <c r="A134" s="201" t="s">
        <v>435</v>
      </c>
      <c r="B134" s="201"/>
      <c r="C134" s="201"/>
      <c r="D134" s="201"/>
      <c r="E134" s="201"/>
      <c r="F134" s="201"/>
      <c r="G134" s="8">
        <v>126</v>
      </c>
      <c r="H134" s="91">
        <f>H75+H99+H106+H118+H133</f>
        <v>72433968.769999996</v>
      </c>
      <c r="I134" s="91">
        <f>I75+I99+I106+I118+I133</f>
        <v>80045172.739999995</v>
      </c>
    </row>
    <row r="135" spans="1:9" x14ac:dyDescent="0.25">
      <c r="A135" s="200" t="s">
        <v>100</v>
      </c>
      <c r="B135" s="200"/>
      <c r="C135" s="200"/>
      <c r="D135" s="200"/>
      <c r="E135" s="200"/>
      <c r="F135" s="200"/>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topLeftCell="A40" zoomScale="118" zoomScaleNormal="115" zoomScaleSheetLayoutView="118" workbookViewId="0">
      <selection activeCell="J56" sqref="J56"/>
    </sheetView>
  </sheetViews>
  <sheetFormatPr defaultRowHeight="12.7"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36" t="s">
        <v>102</v>
      </c>
      <c r="B1" s="237"/>
      <c r="C1" s="237"/>
      <c r="D1" s="237"/>
      <c r="E1" s="237"/>
      <c r="F1" s="237"/>
      <c r="G1" s="237"/>
      <c r="H1" s="237"/>
      <c r="I1" s="237"/>
    </row>
    <row r="2" spans="1:11" x14ac:dyDescent="0.25">
      <c r="A2" s="238" t="s">
        <v>529</v>
      </c>
      <c r="B2" s="239"/>
      <c r="C2" s="239"/>
      <c r="D2" s="239"/>
      <c r="E2" s="239"/>
      <c r="F2" s="239"/>
      <c r="G2" s="239"/>
      <c r="H2" s="239"/>
      <c r="I2" s="239"/>
    </row>
    <row r="3" spans="1:11" x14ac:dyDescent="0.25">
      <c r="A3" s="240" t="s">
        <v>438</v>
      </c>
      <c r="B3" s="241"/>
      <c r="C3" s="241"/>
      <c r="D3" s="241"/>
      <c r="E3" s="241"/>
      <c r="F3" s="241"/>
      <c r="G3" s="241"/>
      <c r="H3" s="241"/>
      <c r="I3" s="241"/>
      <c r="J3" s="242"/>
      <c r="K3" s="242"/>
    </row>
    <row r="4" spans="1:11" x14ac:dyDescent="0.25">
      <c r="A4" s="243" t="s">
        <v>464</v>
      </c>
      <c r="B4" s="244"/>
      <c r="C4" s="244"/>
      <c r="D4" s="244"/>
      <c r="E4" s="244"/>
      <c r="F4" s="244"/>
      <c r="G4" s="244"/>
      <c r="H4" s="244"/>
      <c r="I4" s="244"/>
      <c r="J4" s="245"/>
      <c r="K4" s="245"/>
    </row>
    <row r="5" spans="1:11" ht="22.2" customHeight="1" x14ac:dyDescent="0.25">
      <c r="A5" s="246" t="s">
        <v>2</v>
      </c>
      <c r="B5" s="247"/>
      <c r="C5" s="247"/>
      <c r="D5" s="247"/>
      <c r="E5" s="247"/>
      <c r="F5" s="247"/>
      <c r="G5" s="246" t="s">
        <v>103</v>
      </c>
      <c r="H5" s="248" t="s">
        <v>299</v>
      </c>
      <c r="I5" s="249"/>
      <c r="J5" s="248" t="s">
        <v>278</v>
      </c>
      <c r="K5" s="249"/>
    </row>
    <row r="6" spans="1:11" x14ac:dyDescent="0.25">
      <c r="A6" s="247"/>
      <c r="B6" s="247"/>
      <c r="C6" s="247"/>
      <c r="D6" s="247"/>
      <c r="E6" s="247"/>
      <c r="F6" s="247"/>
      <c r="G6" s="247"/>
      <c r="H6" s="23" t="s">
        <v>292</v>
      </c>
      <c r="I6" s="23" t="s">
        <v>293</v>
      </c>
      <c r="J6" s="23" t="s">
        <v>292</v>
      </c>
      <c r="K6" s="23" t="s">
        <v>293</v>
      </c>
    </row>
    <row r="7" spans="1:11" x14ac:dyDescent="0.25">
      <c r="A7" s="234">
        <v>1</v>
      </c>
      <c r="B7" s="235"/>
      <c r="C7" s="235"/>
      <c r="D7" s="235"/>
      <c r="E7" s="235"/>
      <c r="F7" s="235"/>
      <c r="G7" s="24">
        <v>2</v>
      </c>
      <c r="H7" s="23">
        <v>3</v>
      </c>
      <c r="I7" s="23">
        <v>4</v>
      </c>
      <c r="J7" s="23">
        <v>5</v>
      </c>
      <c r="K7" s="23">
        <v>6</v>
      </c>
    </row>
    <row r="8" spans="1:11" ht="13" customHeight="1" x14ac:dyDescent="0.25">
      <c r="A8" s="230" t="s">
        <v>348</v>
      </c>
      <c r="B8" s="230"/>
      <c r="C8" s="230"/>
      <c r="D8" s="230"/>
      <c r="E8" s="230"/>
      <c r="F8" s="230"/>
      <c r="G8" s="8">
        <v>1</v>
      </c>
      <c r="H8" s="94">
        <f>SUM(H9:H13)</f>
        <v>4473259</v>
      </c>
      <c r="I8" s="94">
        <f>SUM(I9:I13)</f>
        <v>3911036</v>
      </c>
      <c r="J8" s="94">
        <f>SUM(J9:J13)</f>
        <v>5259890.2300000004</v>
      </c>
      <c r="K8" s="94">
        <f>SUM(K9:K13)</f>
        <v>4605578.99</v>
      </c>
    </row>
    <row r="9" spans="1:11" ht="13" customHeight="1" x14ac:dyDescent="0.25">
      <c r="A9" s="199" t="s">
        <v>115</v>
      </c>
      <c r="B9" s="199"/>
      <c r="C9" s="199"/>
      <c r="D9" s="199"/>
      <c r="E9" s="199"/>
      <c r="F9" s="199"/>
      <c r="G9" s="7">
        <v>2</v>
      </c>
      <c r="H9" s="95">
        <v>0</v>
      </c>
      <c r="I9" s="95">
        <v>0</v>
      </c>
      <c r="J9" s="95">
        <v>0</v>
      </c>
      <c r="K9" s="95">
        <v>0</v>
      </c>
    </row>
    <row r="10" spans="1:11" ht="13" customHeight="1" x14ac:dyDescent="0.25">
      <c r="A10" s="199" t="s">
        <v>436</v>
      </c>
      <c r="B10" s="199"/>
      <c r="C10" s="199"/>
      <c r="D10" s="199"/>
      <c r="E10" s="199"/>
      <c r="F10" s="199"/>
      <c r="G10" s="7">
        <v>3</v>
      </c>
      <c r="H10" s="95">
        <v>4350621</v>
      </c>
      <c r="I10" s="95">
        <v>3836863</v>
      </c>
      <c r="J10" s="95">
        <v>5199498.88</v>
      </c>
      <c r="K10" s="95">
        <v>4554278.28</v>
      </c>
    </row>
    <row r="11" spans="1:11" ht="13" customHeight="1" x14ac:dyDescent="0.25">
      <c r="A11" s="199" t="s">
        <v>116</v>
      </c>
      <c r="B11" s="199"/>
      <c r="C11" s="199"/>
      <c r="D11" s="199"/>
      <c r="E11" s="199"/>
      <c r="F11" s="199"/>
      <c r="G11" s="7">
        <v>4</v>
      </c>
      <c r="H11" s="95">
        <v>0</v>
      </c>
      <c r="I11" s="95">
        <v>0</v>
      </c>
      <c r="J11" s="95">
        <v>191.59</v>
      </c>
      <c r="K11" s="95">
        <v>191.59</v>
      </c>
    </row>
    <row r="12" spans="1:11" ht="13" customHeight="1" x14ac:dyDescent="0.25">
      <c r="A12" s="199" t="s">
        <v>117</v>
      </c>
      <c r="B12" s="199"/>
      <c r="C12" s="199"/>
      <c r="D12" s="199"/>
      <c r="E12" s="199"/>
      <c r="F12" s="199"/>
      <c r="G12" s="7">
        <v>5</v>
      </c>
      <c r="H12" s="95">
        <v>0</v>
      </c>
      <c r="I12" s="95">
        <v>0</v>
      </c>
      <c r="J12" s="95">
        <v>0</v>
      </c>
      <c r="K12" s="95">
        <v>0</v>
      </c>
    </row>
    <row r="13" spans="1:11" ht="13" customHeight="1" x14ac:dyDescent="0.25">
      <c r="A13" s="199" t="s">
        <v>118</v>
      </c>
      <c r="B13" s="199"/>
      <c r="C13" s="199"/>
      <c r="D13" s="199"/>
      <c r="E13" s="199"/>
      <c r="F13" s="199"/>
      <c r="G13" s="7">
        <v>6</v>
      </c>
      <c r="H13" s="95">
        <v>122638</v>
      </c>
      <c r="I13" s="95">
        <v>74173</v>
      </c>
      <c r="J13" s="95">
        <v>60199.76</v>
      </c>
      <c r="K13" s="95">
        <v>51109.120000000003</v>
      </c>
    </row>
    <row r="14" spans="1:11" ht="13" customHeight="1" x14ac:dyDescent="0.25">
      <c r="A14" s="230" t="s">
        <v>349</v>
      </c>
      <c r="B14" s="230"/>
      <c r="C14" s="230"/>
      <c r="D14" s="230"/>
      <c r="E14" s="230"/>
      <c r="F14" s="230"/>
      <c r="G14" s="8">
        <v>7</v>
      </c>
      <c r="H14" s="94">
        <f>H15+H16+H20+H24+H25+H26+H29+H36</f>
        <v>4882202</v>
      </c>
      <c r="I14" s="94">
        <f>I15+I16+I20+I24+I25+I26+I29+I36</f>
        <v>2918890</v>
      </c>
      <c r="J14" s="94">
        <f>J15+J16+J20+J24+J25+J26+J29+J36</f>
        <v>5105449.3899999997</v>
      </c>
      <c r="K14" s="94">
        <f>K15+K16+K20+K24+K25+K26+K29+K36</f>
        <v>2981980.05</v>
      </c>
    </row>
    <row r="15" spans="1:11" ht="13" customHeight="1" x14ac:dyDescent="0.25">
      <c r="A15" s="199" t="s">
        <v>104</v>
      </c>
      <c r="B15" s="199"/>
      <c r="C15" s="199"/>
      <c r="D15" s="199"/>
      <c r="E15" s="199"/>
      <c r="F15" s="199"/>
      <c r="G15" s="7">
        <v>8</v>
      </c>
      <c r="H15" s="95">
        <v>0</v>
      </c>
      <c r="I15" s="95">
        <v>0</v>
      </c>
      <c r="J15" s="95">
        <v>0</v>
      </c>
      <c r="K15" s="95">
        <v>0</v>
      </c>
    </row>
    <row r="16" spans="1:11" ht="13" customHeight="1" x14ac:dyDescent="0.25">
      <c r="A16" s="203" t="s">
        <v>418</v>
      </c>
      <c r="B16" s="203"/>
      <c r="C16" s="203"/>
      <c r="D16" s="203"/>
      <c r="E16" s="203"/>
      <c r="F16" s="203"/>
      <c r="G16" s="8">
        <v>9</v>
      </c>
      <c r="H16" s="94">
        <f>SUM(H17:H19)</f>
        <v>2106398</v>
      </c>
      <c r="I16" s="94">
        <f>SUM(I17:I19)</f>
        <v>1443191</v>
      </c>
      <c r="J16" s="94">
        <f>SUM(J17:J19)</f>
        <v>2248605.5</v>
      </c>
      <c r="K16" s="94">
        <f>SUM(K17:K19)</f>
        <v>1458115.38</v>
      </c>
    </row>
    <row r="17" spans="1:11" ht="13" customHeight="1" x14ac:dyDescent="0.25">
      <c r="A17" s="233" t="s">
        <v>119</v>
      </c>
      <c r="B17" s="233"/>
      <c r="C17" s="233"/>
      <c r="D17" s="233"/>
      <c r="E17" s="233"/>
      <c r="F17" s="233"/>
      <c r="G17" s="7">
        <v>10</v>
      </c>
      <c r="H17" s="95">
        <v>472492</v>
      </c>
      <c r="I17" s="95">
        <v>311448</v>
      </c>
      <c r="J17" s="95">
        <v>530387.68999999994</v>
      </c>
      <c r="K17" s="95">
        <v>299415.37</v>
      </c>
    </row>
    <row r="18" spans="1:11" ht="13" customHeight="1" x14ac:dyDescent="0.25">
      <c r="A18" s="233" t="s">
        <v>120</v>
      </c>
      <c r="B18" s="233"/>
      <c r="C18" s="233"/>
      <c r="D18" s="233"/>
      <c r="E18" s="233"/>
      <c r="F18" s="233"/>
      <c r="G18" s="7">
        <v>11</v>
      </c>
      <c r="H18" s="95">
        <v>1225</v>
      </c>
      <c r="I18" s="95">
        <v>1189</v>
      </c>
      <c r="J18" s="95">
        <v>329.1</v>
      </c>
      <c r="K18" s="95">
        <v>329.1</v>
      </c>
    </row>
    <row r="19" spans="1:11" ht="13" customHeight="1" x14ac:dyDescent="0.25">
      <c r="A19" s="233" t="s">
        <v>121</v>
      </c>
      <c r="B19" s="233"/>
      <c r="C19" s="233"/>
      <c r="D19" s="233"/>
      <c r="E19" s="233"/>
      <c r="F19" s="233"/>
      <c r="G19" s="7">
        <v>12</v>
      </c>
      <c r="H19" s="95">
        <v>1632681</v>
      </c>
      <c r="I19" s="95">
        <v>1130554</v>
      </c>
      <c r="J19" s="95">
        <v>1717888.71</v>
      </c>
      <c r="K19" s="95">
        <v>1158370.9099999999</v>
      </c>
    </row>
    <row r="20" spans="1:11" ht="13" customHeight="1" x14ac:dyDescent="0.25">
      <c r="A20" s="203" t="s">
        <v>419</v>
      </c>
      <c r="B20" s="203"/>
      <c r="C20" s="203"/>
      <c r="D20" s="203"/>
      <c r="E20" s="203"/>
      <c r="F20" s="203"/>
      <c r="G20" s="8">
        <v>13</v>
      </c>
      <c r="H20" s="94">
        <f>SUM(H21:H23)</f>
        <v>633207</v>
      </c>
      <c r="I20" s="94">
        <f>SUM(I21:I23)</f>
        <v>335763</v>
      </c>
      <c r="J20" s="94">
        <f>SUM(J21:J23)</f>
        <v>661682.64</v>
      </c>
      <c r="K20" s="94">
        <f>SUM(K21:K23)</f>
        <v>358712.35</v>
      </c>
    </row>
    <row r="21" spans="1:11" ht="13" customHeight="1" x14ac:dyDescent="0.25">
      <c r="A21" s="233" t="s">
        <v>105</v>
      </c>
      <c r="B21" s="233"/>
      <c r="C21" s="233"/>
      <c r="D21" s="233"/>
      <c r="E21" s="233"/>
      <c r="F21" s="233"/>
      <c r="G21" s="7">
        <v>14</v>
      </c>
      <c r="H21" s="95">
        <v>396396</v>
      </c>
      <c r="I21" s="95">
        <v>209146</v>
      </c>
      <c r="J21" s="95">
        <v>418360.65</v>
      </c>
      <c r="K21" s="95">
        <v>223972.48000000001</v>
      </c>
    </row>
    <row r="22" spans="1:11" ht="13" customHeight="1" x14ac:dyDescent="0.25">
      <c r="A22" s="233" t="s">
        <v>106</v>
      </c>
      <c r="B22" s="233"/>
      <c r="C22" s="233"/>
      <c r="D22" s="233"/>
      <c r="E22" s="233"/>
      <c r="F22" s="233"/>
      <c r="G22" s="7">
        <v>15</v>
      </c>
      <c r="H22" s="95">
        <v>144901</v>
      </c>
      <c r="I22" s="95">
        <v>78128</v>
      </c>
      <c r="J22" s="95">
        <v>148376.75</v>
      </c>
      <c r="K22" s="95">
        <v>82758.83</v>
      </c>
    </row>
    <row r="23" spans="1:11" ht="13" customHeight="1" x14ac:dyDescent="0.25">
      <c r="A23" s="233" t="s">
        <v>107</v>
      </c>
      <c r="B23" s="233"/>
      <c r="C23" s="233"/>
      <c r="D23" s="233"/>
      <c r="E23" s="233"/>
      <c r="F23" s="233"/>
      <c r="G23" s="7">
        <v>16</v>
      </c>
      <c r="H23" s="95">
        <v>91910</v>
      </c>
      <c r="I23" s="95">
        <v>48489</v>
      </c>
      <c r="J23" s="95">
        <v>94945.24</v>
      </c>
      <c r="K23" s="95">
        <v>51981.04</v>
      </c>
    </row>
    <row r="24" spans="1:11" ht="13" customHeight="1" x14ac:dyDescent="0.25">
      <c r="A24" s="199" t="s">
        <v>108</v>
      </c>
      <c r="B24" s="199"/>
      <c r="C24" s="199"/>
      <c r="D24" s="199"/>
      <c r="E24" s="199"/>
      <c r="F24" s="199"/>
      <c r="G24" s="7">
        <v>17</v>
      </c>
      <c r="H24" s="95">
        <v>1852508</v>
      </c>
      <c r="I24" s="95">
        <v>945654</v>
      </c>
      <c r="J24" s="95">
        <v>1871623.24</v>
      </c>
      <c r="K24" s="95">
        <v>943487.45</v>
      </c>
    </row>
    <row r="25" spans="1:11" ht="13" customHeight="1" x14ac:dyDescent="0.25">
      <c r="A25" s="199" t="s">
        <v>109</v>
      </c>
      <c r="B25" s="199"/>
      <c r="C25" s="199"/>
      <c r="D25" s="199"/>
      <c r="E25" s="199"/>
      <c r="F25" s="199"/>
      <c r="G25" s="7">
        <v>18</v>
      </c>
      <c r="H25" s="95">
        <v>274605</v>
      </c>
      <c r="I25" s="95">
        <v>181581</v>
      </c>
      <c r="J25" s="95">
        <v>305979.14</v>
      </c>
      <c r="K25" s="95">
        <v>218347.88</v>
      </c>
    </row>
    <row r="26" spans="1:11" ht="13" customHeight="1" x14ac:dyDescent="0.25">
      <c r="A26" s="203" t="s">
        <v>420</v>
      </c>
      <c r="B26" s="203"/>
      <c r="C26" s="203"/>
      <c r="D26" s="203"/>
      <c r="E26" s="203"/>
      <c r="F26" s="203"/>
      <c r="G26" s="8">
        <v>19</v>
      </c>
      <c r="H26" s="94">
        <f>H27+H28</f>
        <v>0</v>
      </c>
      <c r="I26" s="94">
        <f>I27+I28</f>
        <v>0</v>
      </c>
      <c r="J26" s="94">
        <f>J27+J28</f>
        <v>0</v>
      </c>
      <c r="K26" s="94">
        <f>K27+K28</f>
        <v>0</v>
      </c>
    </row>
    <row r="27" spans="1:11" ht="13" customHeight="1" x14ac:dyDescent="0.25">
      <c r="A27" s="233" t="s">
        <v>122</v>
      </c>
      <c r="B27" s="233"/>
      <c r="C27" s="233"/>
      <c r="D27" s="233"/>
      <c r="E27" s="233"/>
      <c r="F27" s="233"/>
      <c r="G27" s="7">
        <v>20</v>
      </c>
      <c r="H27" s="95">
        <v>0</v>
      </c>
      <c r="I27" s="95">
        <v>0</v>
      </c>
      <c r="J27" s="95">
        <v>0</v>
      </c>
      <c r="K27" s="95">
        <v>0</v>
      </c>
    </row>
    <row r="28" spans="1:11" ht="13" customHeight="1" x14ac:dyDescent="0.25">
      <c r="A28" s="233" t="s">
        <v>123</v>
      </c>
      <c r="B28" s="233"/>
      <c r="C28" s="233"/>
      <c r="D28" s="233"/>
      <c r="E28" s="233"/>
      <c r="F28" s="233"/>
      <c r="G28" s="7">
        <v>21</v>
      </c>
      <c r="H28" s="95">
        <v>0</v>
      </c>
      <c r="I28" s="95">
        <v>0</v>
      </c>
      <c r="J28" s="95">
        <v>0</v>
      </c>
      <c r="K28" s="95">
        <v>0</v>
      </c>
    </row>
    <row r="29" spans="1:11" ht="13" customHeight="1" x14ac:dyDescent="0.25">
      <c r="A29" s="203" t="s">
        <v>421</v>
      </c>
      <c r="B29" s="203"/>
      <c r="C29" s="203"/>
      <c r="D29" s="203"/>
      <c r="E29" s="203"/>
      <c r="F29" s="203"/>
      <c r="G29" s="8">
        <v>22</v>
      </c>
      <c r="H29" s="94">
        <f>SUM(H30:H35)</f>
        <v>0</v>
      </c>
      <c r="I29" s="94">
        <f>SUM(I30:I35)</f>
        <v>0</v>
      </c>
      <c r="J29" s="94">
        <f>SUM(J30:J35)</f>
        <v>0</v>
      </c>
      <c r="K29" s="94">
        <f>SUM(K30:K35)</f>
        <v>0</v>
      </c>
    </row>
    <row r="30" spans="1:11" ht="13" customHeight="1" x14ac:dyDescent="0.25">
      <c r="A30" s="233" t="s">
        <v>124</v>
      </c>
      <c r="B30" s="233"/>
      <c r="C30" s="233"/>
      <c r="D30" s="233"/>
      <c r="E30" s="233"/>
      <c r="F30" s="233"/>
      <c r="G30" s="7">
        <v>23</v>
      </c>
      <c r="H30" s="95">
        <v>0</v>
      </c>
      <c r="I30" s="95">
        <v>0</v>
      </c>
      <c r="J30" s="95">
        <v>0</v>
      </c>
      <c r="K30" s="95">
        <v>0</v>
      </c>
    </row>
    <row r="31" spans="1:11" ht="13" customHeight="1" x14ac:dyDescent="0.25">
      <c r="A31" s="233" t="s">
        <v>125</v>
      </c>
      <c r="B31" s="233"/>
      <c r="C31" s="233"/>
      <c r="D31" s="233"/>
      <c r="E31" s="233"/>
      <c r="F31" s="233"/>
      <c r="G31" s="7">
        <v>24</v>
      </c>
      <c r="H31" s="95">
        <v>0</v>
      </c>
      <c r="I31" s="95">
        <v>0</v>
      </c>
      <c r="J31" s="95">
        <v>0</v>
      </c>
      <c r="K31" s="95">
        <v>0</v>
      </c>
    </row>
    <row r="32" spans="1:11" ht="13" customHeight="1" x14ac:dyDescent="0.25">
      <c r="A32" s="233" t="s">
        <v>126</v>
      </c>
      <c r="B32" s="233"/>
      <c r="C32" s="233"/>
      <c r="D32" s="233"/>
      <c r="E32" s="233"/>
      <c r="F32" s="233"/>
      <c r="G32" s="7">
        <v>25</v>
      </c>
      <c r="H32" s="95">
        <v>0</v>
      </c>
      <c r="I32" s="95">
        <v>0</v>
      </c>
      <c r="J32" s="95">
        <v>0</v>
      </c>
      <c r="K32" s="95">
        <v>0</v>
      </c>
    </row>
    <row r="33" spans="1:11" ht="13" customHeight="1" x14ac:dyDescent="0.25">
      <c r="A33" s="233" t="s">
        <v>127</v>
      </c>
      <c r="B33" s="233"/>
      <c r="C33" s="233"/>
      <c r="D33" s="233"/>
      <c r="E33" s="233"/>
      <c r="F33" s="233"/>
      <c r="G33" s="7">
        <v>26</v>
      </c>
      <c r="H33" s="95">
        <v>0</v>
      </c>
      <c r="I33" s="95">
        <v>0</v>
      </c>
      <c r="J33" s="95">
        <v>0</v>
      </c>
      <c r="K33" s="95">
        <v>0</v>
      </c>
    </row>
    <row r="34" spans="1:11" ht="13" customHeight="1" x14ac:dyDescent="0.25">
      <c r="A34" s="233" t="s">
        <v>128</v>
      </c>
      <c r="B34" s="233"/>
      <c r="C34" s="233"/>
      <c r="D34" s="233"/>
      <c r="E34" s="233"/>
      <c r="F34" s="233"/>
      <c r="G34" s="7">
        <v>27</v>
      </c>
      <c r="H34" s="95">
        <v>0</v>
      </c>
      <c r="I34" s="95">
        <v>0</v>
      </c>
      <c r="J34" s="95">
        <v>0</v>
      </c>
      <c r="K34" s="95">
        <v>0</v>
      </c>
    </row>
    <row r="35" spans="1:11" ht="13" customHeight="1" x14ac:dyDescent="0.25">
      <c r="A35" s="233" t="s">
        <v>129</v>
      </c>
      <c r="B35" s="233"/>
      <c r="C35" s="233"/>
      <c r="D35" s="233"/>
      <c r="E35" s="233"/>
      <c r="F35" s="233"/>
      <c r="G35" s="7">
        <v>28</v>
      </c>
      <c r="H35" s="95">
        <v>0</v>
      </c>
      <c r="I35" s="95">
        <v>0</v>
      </c>
      <c r="J35" s="95">
        <v>0</v>
      </c>
      <c r="K35" s="95">
        <v>0</v>
      </c>
    </row>
    <row r="36" spans="1:11" ht="13" customHeight="1" x14ac:dyDescent="0.25">
      <c r="A36" s="199" t="s">
        <v>110</v>
      </c>
      <c r="B36" s="199"/>
      <c r="C36" s="199"/>
      <c r="D36" s="199"/>
      <c r="E36" s="199"/>
      <c r="F36" s="199"/>
      <c r="G36" s="7">
        <v>29</v>
      </c>
      <c r="H36" s="95">
        <v>15484</v>
      </c>
      <c r="I36" s="95">
        <v>12701</v>
      </c>
      <c r="J36" s="95">
        <v>17558.87</v>
      </c>
      <c r="K36" s="95">
        <v>3316.99</v>
      </c>
    </row>
    <row r="37" spans="1:11" ht="13" customHeight="1" x14ac:dyDescent="0.25">
      <c r="A37" s="230" t="s">
        <v>350</v>
      </c>
      <c r="B37" s="230"/>
      <c r="C37" s="230"/>
      <c r="D37" s="230"/>
      <c r="E37" s="230"/>
      <c r="F37" s="230"/>
      <c r="G37" s="8">
        <v>30</v>
      </c>
      <c r="H37" s="94">
        <f>SUM(H38:H47)</f>
        <v>685213</v>
      </c>
      <c r="I37" s="94">
        <f>SUM(I38:I47)</f>
        <v>669184</v>
      </c>
      <c r="J37" s="94">
        <f>SUM(J38:J47)</f>
        <v>702403.6</v>
      </c>
      <c r="K37" s="94">
        <f>SUM(K38:K47)</f>
        <v>677966.64</v>
      </c>
    </row>
    <row r="38" spans="1:11" ht="13" customHeight="1" x14ac:dyDescent="0.25">
      <c r="A38" s="199" t="s">
        <v>130</v>
      </c>
      <c r="B38" s="199"/>
      <c r="C38" s="199"/>
      <c r="D38" s="199"/>
      <c r="E38" s="199"/>
      <c r="F38" s="199"/>
      <c r="G38" s="7">
        <v>31</v>
      </c>
      <c r="H38" s="95">
        <v>0</v>
      </c>
      <c r="I38" s="95">
        <v>0</v>
      </c>
      <c r="J38" s="95">
        <v>0</v>
      </c>
      <c r="K38" s="95">
        <v>0</v>
      </c>
    </row>
    <row r="39" spans="1:11" ht="25.2" customHeight="1" x14ac:dyDescent="0.25">
      <c r="A39" s="199" t="s">
        <v>131</v>
      </c>
      <c r="B39" s="199"/>
      <c r="C39" s="199"/>
      <c r="D39" s="199"/>
      <c r="E39" s="199"/>
      <c r="F39" s="199"/>
      <c r="G39" s="7">
        <v>32</v>
      </c>
      <c r="H39" s="95">
        <v>0</v>
      </c>
      <c r="I39" s="95">
        <v>0</v>
      </c>
      <c r="J39" s="95">
        <v>0</v>
      </c>
      <c r="K39" s="95">
        <v>0</v>
      </c>
    </row>
    <row r="40" spans="1:11" ht="25.2" customHeight="1" x14ac:dyDescent="0.25">
      <c r="A40" s="199" t="s">
        <v>132</v>
      </c>
      <c r="B40" s="199"/>
      <c r="C40" s="199"/>
      <c r="D40" s="199"/>
      <c r="E40" s="199"/>
      <c r="F40" s="199"/>
      <c r="G40" s="7">
        <v>33</v>
      </c>
      <c r="H40" s="95">
        <v>0</v>
      </c>
      <c r="I40" s="95">
        <v>0</v>
      </c>
      <c r="J40" s="95">
        <v>0</v>
      </c>
      <c r="K40" s="95">
        <v>0</v>
      </c>
    </row>
    <row r="41" spans="1:11" ht="25.2" customHeight="1" x14ac:dyDescent="0.25">
      <c r="A41" s="199" t="s">
        <v>133</v>
      </c>
      <c r="B41" s="199"/>
      <c r="C41" s="199"/>
      <c r="D41" s="199"/>
      <c r="E41" s="199"/>
      <c r="F41" s="199"/>
      <c r="G41" s="7">
        <v>34</v>
      </c>
      <c r="H41" s="95">
        <v>0</v>
      </c>
      <c r="I41" s="95">
        <v>0</v>
      </c>
      <c r="J41" s="95">
        <v>0</v>
      </c>
      <c r="K41" s="95">
        <v>0</v>
      </c>
    </row>
    <row r="42" spans="1:11" ht="25.2" customHeight="1" x14ac:dyDescent="0.25">
      <c r="A42" s="199" t="s">
        <v>134</v>
      </c>
      <c r="B42" s="199"/>
      <c r="C42" s="199"/>
      <c r="D42" s="199"/>
      <c r="E42" s="199"/>
      <c r="F42" s="199"/>
      <c r="G42" s="7">
        <v>35</v>
      </c>
      <c r="H42" s="95">
        <v>0</v>
      </c>
      <c r="I42" s="95">
        <v>0</v>
      </c>
      <c r="J42" s="95"/>
      <c r="K42" s="95"/>
    </row>
    <row r="43" spans="1:11" ht="13" customHeight="1" x14ac:dyDescent="0.25">
      <c r="A43" s="199" t="s">
        <v>135</v>
      </c>
      <c r="B43" s="199"/>
      <c r="C43" s="199"/>
      <c r="D43" s="199"/>
      <c r="E43" s="199"/>
      <c r="F43" s="199"/>
      <c r="G43" s="7">
        <v>36</v>
      </c>
      <c r="H43" s="95">
        <v>649770</v>
      </c>
      <c r="I43" s="95">
        <v>649770</v>
      </c>
      <c r="J43" s="95">
        <v>677966.64</v>
      </c>
      <c r="K43" s="95">
        <v>677966.64</v>
      </c>
    </row>
    <row r="44" spans="1:11" ht="13" customHeight="1" x14ac:dyDescent="0.25">
      <c r="A44" s="199" t="s">
        <v>136</v>
      </c>
      <c r="B44" s="199"/>
      <c r="C44" s="199"/>
      <c r="D44" s="199"/>
      <c r="E44" s="199"/>
      <c r="F44" s="199"/>
      <c r="G44" s="7">
        <v>37</v>
      </c>
      <c r="H44" s="95">
        <v>35443</v>
      </c>
      <c r="I44" s="95">
        <v>19414</v>
      </c>
      <c r="J44" s="95">
        <v>24436.959999999999</v>
      </c>
      <c r="K44" s="95">
        <v>0</v>
      </c>
    </row>
    <row r="45" spans="1:11" ht="13" customHeight="1" x14ac:dyDescent="0.25">
      <c r="A45" s="199" t="s">
        <v>137</v>
      </c>
      <c r="B45" s="199"/>
      <c r="C45" s="199"/>
      <c r="D45" s="199"/>
      <c r="E45" s="199"/>
      <c r="F45" s="199"/>
      <c r="G45" s="7">
        <v>38</v>
      </c>
      <c r="H45" s="95">
        <v>0</v>
      </c>
      <c r="I45" s="95">
        <v>0</v>
      </c>
      <c r="J45" s="95">
        <v>0</v>
      </c>
      <c r="K45" s="95">
        <v>0</v>
      </c>
    </row>
    <row r="46" spans="1:11" ht="13" customHeight="1" x14ac:dyDescent="0.25">
      <c r="A46" s="199" t="s">
        <v>138</v>
      </c>
      <c r="B46" s="199"/>
      <c r="C46" s="199"/>
      <c r="D46" s="199"/>
      <c r="E46" s="199"/>
      <c r="F46" s="199"/>
      <c r="G46" s="7">
        <v>39</v>
      </c>
      <c r="H46" s="95">
        <v>0</v>
      </c>
      <c r="I46" s="95">
        <v>0</v>
      </c>
      <c r="J46" s="95">
        <v>0</v>
      </c>
      <c r="K46" s="95">
        <v>0</v>
      </c>
    </row>
    <row r="47" spans="1:11" ht="13" customHeight="1" x14ac:dyDescent="0.25">
      <c r="A47" s="199" t="s">
        <v>139</v>
      </c>
      <c r="B47" s="199"/>
      <c r="C47" s="199"/>
      <c r="D47" s="199"/>
      <c r="E47" s="199"/>
      <c r="F47" s="199"/>
      <c r="G47" s="7">
        <v>40</v>
      </c>
      <c r="H47" s="95">
        <v>0</v>
      </c>
      <c r="I47" s="95">
        <v>0</v>
      </c>
      <c r="J47" s="95">
        <v>0</v>
      </c>
      <c r="K47" s="95">
        <v>0</v>
      </c>
    </row>
    <row r="48" spans="1:11" ht="13" customHeight="1" x14ac:dyDescent="0.25">
      <c r="A48" s="230" t="s">
        <v>351</v>
      </c>
      <c r="B48" s="230"/>
      <c r="C48" s="230"/>
      <c r="D48" s="230"/>
      <c r="E48" s="230"/>
      <c r="F48" s="230"/>
      <c r="G48" s="8">
        <v>41</v>
      </c>
      <c r="H48" s="94">
        <f>SUM(H49:H55)</f>
        <v>326237</v>
      </c>
      <c r="I48" s="94">
        <f>SUM(I49:I55)</f>
        <v>188695</v>
      </c>
      <c r="J48" s="94">
        <f>SUM(J49:J55)</f>
        <v>273818.62</v>
      </c>
      <c r="K48" s="94">
        <f>SUM(K49:K55)</f>
        <v>138332.71</v>
      </c>
    </row>
    <row r="49" spans="1:11" ht="25.2" customHeight="1" x14ac:dyDescent="0.25">
      <c r="A49" s="199" t="s">
        <v>140</v>
      </c>
      <c r="B49" s="199"/>
      <c r="C49" s="199"/>
      <c r="D49" s="199"/>
      <c r="E49" s="199"/>
      <c r="F49" s="199"/>
      <c r="G49" s="7">
        <v>42</v>
      </c>
      <c r="H49" s="95">
        <v>0</v>
      </c>
      <c r="I49" s="95">
        <v>0</v>
      </c>
      <c r="J49" s="95">
        <v>0</v>
      </c>
      <c r="K49" s="95">
        <v>0</v>
      </c>
    </row>
    <row r="50" spans="1:11" ht="13" customHeight="1" x14ac:dyDescent="0.25">
      <c r="A50" s="223" t="s">
        <v>141</v>
      </c>
      <c r="B50" s="223"/>
      <c r="C50" s="223"/>
      <c r="D50" s="223"/>
      <c r="E50" s="223"/>
      <c r="F50" s="223"/>
      <c r="G50" s="7">
        <v>43</v>
      </c>
      <c r="H50" s="95">
        <v>0</v>
      </c>
      <c r="I50" s="95">
        <v>0</v>
      </c>
      <c r="J50" s="95">
        <v>0</v>
      </c>
      <c r="K50" s="95">
        <v>0</v>
      </c>
    </row>
    <row r="51" spans="1:11" ht="13" customHeight="1" x14ac:dyDescent="0.25">
      <c r="A51" s="223" t="s">
        <v>142</v>
      </c>
      <c r="B51" s="223"/>
      <c r="C51" s="223"/>
      <c r="D51" s="223"/>
      <c r="E51" s="223"/>
      <c r="F51" s="223"/>
      <c r="G51" s="7">
        <v>44</v>
      </c>
      <c r="H51" s="95">
        <v>326101</v>
      </c>
      <c r="I51" s="95">
        <v>188563</v>
      </c>
      <c r="J51" s="95">
        <v>272538.98</v>
      </c>
      <c r="K51" s="95">
        <v>137637.1</v>
      </c>
    </row>
    <row r="52" spans="1:11" ht="13" customHeight="1" x14ac:dyDescent="0.25">
      <c r="A52" s="223" t="s">
        <v>143</v>
      </c>
      <c r="B52" s="223"/>
      <c r="C52" s="223"/>
      <c r="D52" s="223"/>
      <c r="E52" s="223"/>
      <c r="F52" s="223"/>
      <c r="G52" s="7">
        <v>45</v>
      </c>
      <c r="H52" s="95">
        <v>5</v>
      </c>
      <c r="I52" s="95">
        <v>1</v>
      </c>
      <c r="J52" s="95">
        <v>3.11</v>
      </c>
      <c r="K52" s="95">
        <v>0</v>
      </c>
    </row>
    <row r="53" spans="1:11" ht="13" customHeight="1" x14ac:dyDescent="0.25">
      <c r="A53" s="223" t="s">
        <v>144</v>
      </c>
      <c r="B53" s="223"/>
      <c r="C53" s="223"/>
      <c r="D53" s="223"/>
      <c r="E53" s="223"/>
      <c r="F53" s="223"/>
      <c r="G53" s="7">
        <v>46</v>
      </c>
      <c r="H53" s="95">
        <v>0</v>
      </c>
      <c r="I53" s="95">
        <v>0</v>
      </c>
      <c r="J53" s="95">
        <v>0</v>
      </c>
      <c r="K53" s="95">
        <v>0</v>
      </c>
    </row>
    <row r="54" spans="1:11" ht="13" customHeight="1" x14ac:dyDescent="0.25">
      <c r="A54" s="223" t="s">
        <v>145</v>
      </c>
      <c r="B54" s="223"/>
      <c r="C54" s="223"/>
      <c r="D54" s="223"/>
      <c r="E54" s="223"/>
      <c r="F54" s="223"/>
      <c r="G54" s="7">
        <v>47</v>
      </c>
      <c r="H54" s="95">
        <v>0</v>
      </c>
      <c r="I54" s="95">
        <v>0</v>
      </c>
      <c r="J54" s="95">
        <v>0</v>
      </c>
      <c r="K54" s="95">
        <v>0</v>
      </c>
    </row>
    <row r="55" spans="1:11" ht="13" customHeight="1" x14ac:dyDescent="0.25">
      <c r="A55" s="223" t="s">
        <v>146</v>
      </c>
      <c r="B55" s="223"/>
      <c r="C55" s="223"/>
      <c r="D55" s="223"/>
      <c r="E55" s="223"/>
      <c r="F55" s="223"/>
      <c r="G55" s="7">
        <v>48</v>
      </c>
      <c r="H55" s="95">
        <v>131</v>
      </c>
      <c r="I55" s="95">
        <v>131</v>
      </c>
      <c r="J55" s="95">
        <v>1276.53</v>
      </c>
      <c r="K55" s="95">
        <v>695.61</v>
      </c>
    </row>
    <row r="56" spans="1:11" ht="22.2" customHeight="1" x14ac:dyDescent="0.25">
      <c r="A56" s="232" t="s">
        <v>147</v>
      </c>
      <c r="B56" s="232"/>
      <c r="C56" s="232"/>
      <c r="D56" s="232"/>
      <c r="E56" s="232"/>
      <c r="F56" s="232"/>
      <c r="G56" s="7">
        <v>49</v>
      </c>
      <c r="H56" s="95">
        <v>0</v>
      </c>
      <c r="I56" s="95">
        <v>0</v>
      </c>
      <c r="J56" s="95">
        <v>33240.629999999997</v>
      </c>
      <c r="K56" s="95">
        <v>12500.84</v>
      </c>
    </row>
    <row r="57" spans="1:11" ht="13" customHeight="1" x14ac:dyDescent="0.25">
      <c r="A57" s="232" t="s">
        <v>148</v>
      </c>
      <c r="B57" s="232"/>
      <c r="C57" s="232"/>
      <c r="D57" s="232"/>
      <c r="E57" s="232"/>
      <c r="F57" s="232"/>
      <c r="G57" s="7">
        <v>50</v>
      </c>
      <c r="H57" s="95">
        <v>0</v>
      </c>
      <c r="I57" s="95">
        <v>0</v>
      </c>
      <c r="J57" s="95">
        <v>0</v>
      </c>
      <c r="K57" s="95">
        <v>0</v>
      </c>
    </row>
    <row r="58" spans="1:11" ht="24.65" customHeight="1" x14ac:dyDescent="0.25">
      <c r="A58" s="232" t="s">
        <v>149</v>
      </c>
      <c r="B58" s="232"/>
      <c r="C58" s="232"/>
      <c r="D58" s="232"/>
      <c r="E58" s="232"/>
      <c r="F58" s="232"/>
      <c r="G58" s="7">
        <v>51</v>
      </c>
      <c r="H58" s="95">
        <v>0</v>
      </c>
      <c r="I58" s="95">
        <v>0</v>
      </c>
      <c r="J58" s="95">
        <v>0</v>
      </c>
      <c r="K58" s="95">
        <v>0</v>
      </c>
    </row>
    <row r="59" spans="1:11" ht="13" customHeight="1" x14ac:dyDescent="0.25">
      <c r="A59" s="232" t="s">
        <v>150</v>
      </c>
      <c r="B59" s="232"/>
      <c r="C59" s="232"/>
      <c r="D59" s="232"/>
      <c r="E59" s="232"/>
      <c r="F59" s="232"/>
      <c r="G59" s="7">
        <v>52</v>
      </c>
      <c r="H59" s="95">
        <v>0</v>
      </c>
      <c r="I59" s="95">
        <v>0</v>
      </c>
      <c r="J59" s="95">
        <v>0</v>
      </c>
      <c r="K59" s="95">
        <v>0</v>
      </c>
    </row>
    <row r="60" spans="1:11" ht="13" customHeight="1" x14ac:dyDescent="0.25">
      <c r="A60" s="230" t="s">
        <v>352</v>
      </c>
      <c r="B60" s="230"/>
      <c r="C60" s="230"/>
      <c r="D60" s="230"/>
      <c r="E60" s="230"/>
      <c r="F60" s="230"/>
      <c r="G60" s="8">
        <v>53</v>
      </c>
      <c r="H60" s="94">
        <f>H8+H37+H56+H57</f>
        <v>5158472</v>
      </c>
      <c r="I60" s="94">
        <f t="shared" ref="I60:K60" si="0">I8+I37+I56+I57</f>
        <v>4580220</v>
      </c>
      <c r="J60" s="94">
        <f t="shared" si="0"/>
        <v>5995534.46</v>
      </c>
      <c r="K60" s="94">
        <f t="shared" si="0"/>
        <v>5296046.47</v>
      </c>
    </row>
    <row r="61" spans="1:11" ht="13" customHeight="1" x14ac:dyDescent="0.25">
      <c r="A61" s="230" t="s">
        <v>353</v>
      </c>
      <c r="B61" s="230"/>
      <c r="C61" s="230"/>
      <c r="D61" s="230"/>
      <c r="E61" s="230"/>
      <c r="F61" s="230"/>
      <c r="G61" s="8">
        <v>54</v>
      </c>
      <c r="H61" s="94">
        <f>H14+H48+H58+H59</f>
        <v>5208439</v>
      </c>
      <c r="I61" s="94">
        <f t="shared" ref="I61:K61" si="1">I14+I48+I58+I59</f>
        <v>3107585</v>
      </c>
      <c r="J61" s="94">
        <f t="shared" si="1"/>
        <v>5379268.0099999998</v>
      </c>
      <c r="K61" s="94">
        <f t="shared" si="1"/>
        <v>3120312.76</v>
      </c>
    </row>
    <row r="62" spans="1:11" ht="13" customHeight="1" x14ac:dyDescent="0.25">
      <c r="A62" s="230" t="s">
        <v>354</v>
      </c>
      <c r="B62" s="230"/>
      <c r="C62" s="230"/>
      <c r="D62" s="230"/>
      <c r="E62" s="230"/>
      <c r="F62" s="230"/>
      <c r="G62" s="8">
        <v>55</v>
      </c>
      <c r="H62" s="94">
        <f>H60-H61</f>
        <v>-49967</v>
      </c>
      <c r="I62" s="94">
        <f t="shared" ref="I62:K62" si="2">I60-I61</f>
        <v>1472635</v>
      </c>
      <c r="J62" s="94">
        <f t="shared" si="2"/>
        <v>616266.44999999995</v>
      </c>
      <c r="K62" s="94">
        <f t="shared" si="2"/>
        <v>2175733.71</v>
      </c>
    </row>
    <row r="63" spans="1:11" ht="13" customHeight="1" x14ac:dyDescent="0.25">
      <c r="A63" s="231" t="s">
        <v>355</v>
      </c>
      <c r="B63" s="231"/>
      <c r="C63" s="231"/>
      <c r="D63" s="231"/>
      <c r="E63" s="231"/>
      <c r="F63" s="231"/>
      <c r="G63" s="8">
        <v>56</v>
      </c>
      <c r="H63" s="94">
        <f>+IF((H60-H61)&gt;0,(H60-H61),0)</f>
        <v>0</v>
      </c>
      <c r="I63" s="94">
        <f t="shared" ref="I63:K63" si="3">+IF((I60-I61)&gt;0,(I60-I61),0)</f>
        <v>1472635</v>
      </c>
      <c r="J63" s="94">
        <f t="shared" si="3"/>
        <v>616266.44999999995</v>
      </c>
      <c r="K63" s="94">
        <f t="shared" si="3"/>
        <v>2175733.71</v>
      </c>
    </row>
    <row r="64" spans="1:11" ht="13" customHeight="1" x14ac:dyDescent="0.25">
      <c r="A64" s="231" t="s">
        <v>356</v>
      </c>
      <c r="B64" s="231"/>
      <c r="C64" s="231"/>
      <c r="D64" s="231"/>
      <c r="E64" s="231"/>
      <c r="F64" s="231"/>
      <c r="G64" s="8">
        <v>57</v>
      </c>
      <c r="H64" s="94">
        <f>+IF((H60-H61)&lt;0,(H60-H61),0)</f>
        <v>-49967</v>
      </c>
      <c r="I64" s="94">
        <f t="shared" ref="I64:K64" si="4">+IF((I60-I61)&lt;0,(I60-I61),0)</f>
        <v>0</v>
      </c>
      <c r="J64" s="94">
        <f t="shared" si="4"/>
        <v>0</v>
      </c>
      <c r="K64" s="94">
        <f t="shared" si="4"/>
        <v>0</v>
      </c>
    </row>
    <row r="65" spans="1:11" ht="13" customHeight="1" x14ac:dyDescent="0.25">
      <c r="A65" s="232" t="s">
        <v>111</v>
      </c>
      <c r="B65" s="232"/>
      <c r="C65" s="232"/>
      <c r="D65" s="232"/>
      <c r="E65" s="232"/>
      <c r="F65" s="232"/>
      <c r="G65" s="7">
        <v>58</v>
      </c>
      <c r="H65" s="95">
        <v>0</v>
      </c>
      <c r="I65" s="95">
        <v>0</v>
      </c>
      <c r="J65" s="95">
        <v>0</v>
      </c>
      <c r="K65" s="95">
        <v>0</v>
      </c>
    </row>
    <row r="66" spans="1:11" ht="13" customHeight="1" x14ac:dyDescent="0.25">
      <c r="A66" s="230" t="s">
        <v>357</v>
      </c>
      <c r="B66" s="230"/>
      <c r="C66" s="230"/>
      <c r="D66" s="230"/>
      <c r="E66" s="230"/>
      <c r="F66" s="230"/>
      <c r="G66" s="8">
        <v>59</v>
      </c>
      <c r="H66" s="94">
        <f>H62-H65</f>
        <v>-49967</v>
      </c>
      <c r="I66" s="94">
        <f t="shared" ref="I66:K66" si="5">I62-I65</f>
        <v>1472635</v>
      </c>
      <c r="J66" s="94">
        <f t="shared" si="5"/>
        <v>616266.44999999995</v>
      </c>
      <c r="K66" s="94">
        <f t="shared" si="5"/>
        <v>2175733.71</v>
      </c>
    </row>
    <row r="67" spans="1:11" ht="13" customHeight="1" x14ac:dyDescent="0.25">
      <c r="A67" s="231" t="s">
        <v>358</v>
      </c>
      <c r="B67" s="231"/>
      <c r="C67" s="231"/>
      <c r="D67" s="231"/>
      <c r="E67" s="231"/>
      <c r="F67" s="231"/>
      <c r="G67" s="8">
        <v>60</v>
      </c>
      <c r="H67" s="94">
        <f>+IF((H62-H65)&gt;0,(H62-H65),0)</f>
        <v>0</v>
      </c>
      <c r="I67" s="94">
        <f t="shared" ref="I67:K67" si="6">+IF((I62-I65)&gt;0,(I62-I65),0)</f>
        <v>1472635</v>
      </c>
      <c r="J67" s="94">
        <f t="shared" si="6"/>
        <v>616266.44999999995</v>
      </c>
      <c r="K67" s="94">
        <f t="shared" si="6"/>
        <v>2175733.71</v>
      </c>
    </row>
    <row r="68" spans="1:11" ht="13" customHeight="1" x14ac:dyDescent="0.25">
      <c r="A68" s="231" t="s">
        <v>359</v>
      </c>
      <c r="B68" s="231"/>
      <c r="C68" s="231"/>
      <c r="D68" s="231"/>
      <c r="E68" s="231"/>
      <c r="F68" s="231"/>
      <c r="G68" s="8">
        <v>61</v>
      </c>
      <c r="H68" s="94">
        <f>+IF((H62-H65)&lt;0,(H62-H65),0)</f>
        <v>-49967</v>
      </c>
      <c r="I68" s="94">
        <f t="shared" ref="I68:K68" si="7">+IF((I62-I65)&lt;0,(I62-I65),0)</f>
        <v>0</v>
      </c>
      <c r="J68" s="94">
        <f t="shared" si="7"/>
        <v>0</v>
      </c>
      <c r="K68" s="94">
        <f t="shared" si="7"/>
        <v>0</v>
      </c>
    </row>
    <row r="69" spans="1:11" x14ac:dyDescent="0.25">
      <c r="A69" s="224" t="s">
        <v>151</v>
      </c>
      <c r="B69" s="224"/>
      <c r="C69" s="224"/>
      <c r="D69" s="224"/>
      <c r="E69" s="224"/>
      <c r="F69" s="224"/>
      <c r="G69" s="225"/>
      <c r="H69" s="225"/>
      <c r="I69" s="225"/>
      <c r="J69" s="226"/>
      <c r="K69" s="226"/>
    </row>
    <row r="70" spans="1:11" ht="22.2" customHeight="1" x14ac:dyDescent="0.25">
      <c r="A70" s="230" t="s">
        <v>360</v>
      </c>
      <c r="B70" s="230"/>
      <c r="C70" s="230"/>
      <c r="D70" s="230"/>
      <c r="E70" s="230"/>
      <c r="F70" s="230"/>
      <c r="G70" s="8">
        <v>62</v>
      </c>
      <c r="H70" s="94">
        <f>H71-H72</f>
        <v>0</v>
      </c>
      <c r="I70" s="94">
        <f>I71-I72</f>
        <v>0</v>
      </c>
      <c r="J70" s="94">
        <f>J71-J72</f>
        <v>0</v>
      </c>
      <c r="K70" s="94">
        <f>K71-K72</f>
        <v>0</v>
      </c>
    </row>
    <row r="71" spans="1:11" ht="13" customHeight="1" x14ac:dyDescent="0.25">
      <c r="A71" s="223" t="s">
        <v>152</v>
      </c>
      <c r="B71" s="223"/>
      <c r="C71" s="223"/>
      <c r="D71" s="223"/>
      <c r="E71" s="223"/>
      <c r="F71" s="223"/>
      <c r="G71" s="7">
        <v>63</v>
      </c>
      <c r="H71" s="95">
        <v>0</v>
      </c>
      <c r="I71" s="95">
        <v>0</v>
      </c>
      <c r="J71" s="95">
        <v>0</v>
      </c>
      <c r="K71" s="95">
        <v>0</v>
      </c>
    </row>
    <row r="72" spans="1:11" ht="13" customHeight="1" x14ac:dyDescent="0.25">
      <c r="A72" s="223" t="s">
        <v>153</v>
      </c>
      <c r="B72" s="223"/>
      <c r="C72" s="223"/>
      <c r="D72" s="223"/>
      <c r="E72" s="223"/>
      <c r="F72" s="223"/>
      <c r="G72" s="7">
        <v>64</v>
      </c>
      <c r="H72" s="95">
        <v>0</v>
      </c>
      <c r="I72" s="95">
        <v>0</v>
      </c>
      <c r="J72" s="95">
        <v>0</v>
      </c>
      <c r="K72" s="95">
        <v>0</v>
      </c>
    </row>
    <row r="73" spans="1:11" ht="13" customHeight="1" x14ac:dyDescent="0.25">
      <c r="A73" s="232" t="s">
        <v>154</v>
      </c>
      <c r="B73" s="232"/>
      <c r="C73" s="232"/>
      <c r="D73" s="232"/>
      <c r="E73" s="232"/>
      <c r="F73" s="232"/>
      <c r="G73" s="7">
        <v>65</v>
      </c>
      <c r="H73" s="95">
        <v>0</v>
      </c>
      <c r="I73" s="95">
        <v>0</v>
      </c>
      <c r="J73" s="95">
        <v>0</v>
      </c>
      <c r="K73" s="95">
        <v>0</v>
      </c>
    </row>
    <row r="74" spans="1:11" ht="13" customHeight="1" x14ac:dyDescent="0.25">
      <c r="A74" s="231" t="s">
        <v>361</v>
      </c>
      <c r="B74" s="231"/>
      <c r="C74" s="231"/>
      <c r="D74" s="231"/>
      <c r="E74" s="231"/>
      <c r="F74" s="231"/>
      <c r="G74" s="8">
        <v>66</v>
      </c>
      <c r="H74" s="96">
        <v>0</v>
      </c>
      <c r="I74" s="96">
        <v>0</v>
      </c>
      <c r="J74" s="96">
        <v>0</v>
      </c>
      <c r="K74" s="96">
        <v>0</v>
      </c>
    </row>
    <row r="75" spans="1:11" ht="13" customHeight="1" x14ac:dyDescent="0.25">
      <c r="A75" s="231" t="s">
        <v>362</v>
      </c>
      <c r="B75" s="231"/>
      <c r="C75" s="231"/>
      <c r="D75" s="231"/>
      <c r="E75" s="231"/>
      <c r="F75" s="231"/>
      <c r="G75" s="8">
        <v>67</v>
      </c>
      <c r="H75" s="96">
        <v>0</v>
      </c>
      <c r="I75" s="96">
        <v>0</v>
      </c>
      <c r="J75" s="96">
        <v>0</v>
      </c>
      <c r="K75" s="96">
        <v>0</v>
      </c>
    </row>
    <row r="76" spans="1:11" x14ac:dyDescent="0.25">
      <c r="A76" s="224" t="s">
        <v>155</v>
      </c>
      <c r="B76" s="224"/>
      <c r="C76" s="224"/>
      <c r="D76" s="224"/>
      <c r="E76" s="224"/>
      <c r="F76" s="224"/>
      <c r="G76" s="225"/>
      <c r="H76" s="225"/>
      <c r="I76" s="225"/>
      <c r="J76" s="226"/>
      <c r="K76" s="226"/>
    </row>
    <row r="77" spans="1:11" ht="13" customHeight="1" x14ac:dyDescent="0.25">
      <c r="A77" s="230" t="s">
        <v>363</v>
      </c>
      <c r="B77" s="230"/>
      <c r="C77" s="230"/>
      <c r="D77" s="230"/>
      <c r="E77" s="230"/>
      <c r="F77" s="230"/>
      <c r="G77" s="8">
        <v>68</v>
      </c>
      <c r="H77" s="96">
        <v>0</v>
      </c>
      <c r="I77" s="96">
        <v>0</v>
      </c>
      <c r="J77" s="96">
        <v>0</v>
      </c>
      <c r="K77" s="96">
        <v>0</v>
      </c>
    </row>
    <row r="78" spans="1:11" ht="13" customHeight="1" x14ac:dyDescent="0.25">
      <c r="A78" s="229" t="s">
        <v>364</v>
      </c>
      <c r="B78" s="229"/>
      <c r="C78" s="229"/>
      <c r="D78" s="229"/>
      <c r="E78" s="229"/>
      <c r="F78" s="229"/>
      <c r="G78" s="20">
        <v>69</v>
      </c>
      <c r="H78" s="97">
        <v>0</v>
      </c>
      <c r="I78" s="97">
        <v>0</v>
      </c>
      <c r="J78" s="97">
        <v>0</v>
      </c>
      <c r="K78" s="97">
        <v>0</v>
      </c>
    </row>
    <row r="79" spans="1:11" ht="13" customHeight="1" x14ac:dyDescent="0.25">
      <c r="A79" s="229" t="s">
        <v>365</v>
      </c>
      <c r="B79" s="229"/>
      <c r="C79" s="229"/>
      <c r="D79" s="229"/>
      <c r="E79" s="229"/>
      <c r="F79" s="229"/>
      <c r="G79" s="20">
        <v>70</v>
      </c>
      <c r="H79" s="97">
        <v>0</v>
      </c>
      <c r="I79" s="97">
        <v>0</v>
      </c>
      <c r="J79" s="97">
        <v>0</v>
      </c>
      <c r="K79" s="97">
        <v>0</v>
      </c>
    </row>
    <row r="80" spans="1:11" ht="13" customHeight="1" x14ac:dyDescent="0.25">
      <c r="A80" s="230" t="s">
        <v>366</v>
      </c>
      <c r="B80" s="230"/>
      <c r="C80" s="230"/>
      <c r="D80" s="230"/>
      <c r="E80" s="230"/>
      <c r="F80" s="230"/>
      <c r="G80" s="8">
        <v>71</v>
      </c>
      <c r="H80" s="96">
        <v>0</v>
      </c>
      <c r="I80" s="96">
        <v>0</v>
      </c>
      <c r="J80" s="96">
        <v>0</v>
      </c>
      <c r="K80" s="96">
        <v>0</v>
      </c>
    </row>
    <row r="81" spans="1:11" ht="13" customHeight="1" x14ac:dyDescent="0.25">
      <c r="A81" s="230" t="s">
        <v>367</v>
      </c>
      <c r="B81" s="230"/>
      <c r="C81" s="230"/>
      <c r="D81" s="230"/>
      <c r="E81" s="230"/>
      <c r="F81" s="230"/>
      <c r="G81" s="8">
        <v>72</v>
      </c>
      <c r="H81" s="96">
        <v>0</v>
      </c>
      <c r="I81" s="96">
        <v>0</v>
      </c>
      <c r="J81" s="96">
        <v>0</v>
      </c>
      <c r="K81" s="96">
        <v>0</v>
      </c>
    </row>
    <row r="82" spans="1:11" ht="13" customHeight="1" x14ac:dyDescent="0.25">
      <c r="A82" s="231" t="s">
        <v>368</v>
      </c>
      <c r="B82" s="231"/>
      <c r="C82" s="231"/>
      <c r="D82" s="231"/>
      <c r="E82" s="231"/>
      <c r="F82" s="231"/>
      <c r="G82" s="8">
        <v>73</v>
      </c>
      <c r="H82" s="96">
        <v>0</v>
      </c>
      <c r="I82" s="96">
        <v>0</v>
      </c>
      <c r="J82" s="96">
        <v>0</v>
      </c>
      <c r="K82" s="96">
        <v>0</v>
      </c>
    </row>
    <row r="83" spans="1:11" ht="13" customHeight="1" x14ac:dyDescent="0.25">
      <c r="A83" s="231" t="s">
        <v>369</v>
      </c>
      <c r="B83" s="231"/>
      <c r="C83" s="231"/>
      <c r="D83" s="231"/>
      <c r="E83" s="231"/>
      <c r="F83" s="231"/>
      <c r="G83" s="8">
        <v>74</v>
      </c>
      <c r="H83" s="96">
        <v>0</v>
      </c>
      <c r="I83" s="96">
        <v>0</v>
      </c>
      <c r="J83" s="96">
        <v>0</v>
      </c>
      <c r="K83" s="96">
        <v>0</v>
      </c>
    </row>
    <row r="84" spans="1:11" x14ac:dyDescent="0.25">
      <c r="A84" s="224" t="s">
        <v>112</v>
      </c>
      <c r="B84" s="224"/>
      <c r="C84" s="224"/>
      <c r="D84" s="224"/>
      <c r="E84" s="224"/>
      <c r="F84" s="224"/>
      <c r="G84" s="225"/>
      <c r="H84" s="225"/>
      <c r="I84" s="225"/>
      <c r="J84" s="226"/>
      <c r="K84" s="226"/>
    </row>
    <row r="85" spans="1:11" ht="13" customHeight="1" x14ac:dyDescent="0.25">
      <c r="A85" s="219" t="s">
        <v>370</v>
      </c>
      <c r="B85" s="219"/>
      <c r="C85" s="219"/>
      <c r="D85" s="219"/>
      <c r="E85" s="219"/>
      <c r="F85" s="219"/>
      <c r="G85" s="8">
        <v>75</v>
      </c>
      <c r="H85" s="98">
        <f>H86+H87</f>
        <v>0</v>
      </c>
      <c r="I85" s="98">
        <f>I86+I87</f>
        <v>0</v>
      </c>
      <c r="J85" s="98">
        <f>J86+J87</f>
        <v>0</v>
      </c>
      <c r="K85" s="98">
        <f>K86+K87</f>
        <v>0</v>
      </c>
    </row>
    <row r="86" spans="1:11" ht="13" customHeight="1" x14ac:dyDescent="0.25">
      <c r="A86" s="220" t="s">
        <v>156</v>
      </c>
      <c r="B86" s="220"/>
      <c r="C86" s="220"/>
      <c r="D86" s="220"/>
      <c r="E86" s="220"/>
      <c r="F86" s="220"/>
      <c r="G86" s="7">
        <v>76</v>
      </c>
      <c r="H86" s="99">
        <v>0</v>
      </c>
      <c r="I86" s="99">
        <v>0</v>
      </c>
      <c r="J86" s="99">
        <v>0</v>
      </c>
      <c r="K86" s="99">
        <v>0</v>
      </c>
    </row>
    <row r="87" spans="1:11" ht="13" customHeight="1" x14ac:dyDescent="0.25">
      <c r="A87" s="220" t="s">
        <v>157</v>
      </c>
      <c r="B87" s="220"/>
      <c r="C87" s="220"/>
      <c r="D87" s="220"/>
      <c r="E87" s="220"/>
      <c r="F87" s="220"/>
      <c r="G87" s="7">
        <v>77</v>
      </c>
      <c r="H87" s="99">
        <v>0</v>
      </c>
      <c r="I87" s="99">
        <v>0</v>
      </c>
      <c r="J87" s="99">
        <v>0</v>
      </c>
      <c r="K87" s="99">
        <v>0</v>
      </c>
    </row>
    <row r="88" spans="1:11" x14ac:dyDescent="0.25">
      <c r="A88" s="227" t="s">
        <v>114</v>
      </c>
      <c r="B88" s="227"/>
      <c r="C88" s="227"/>
      <c r="D88" s="227"/>
      <c r="E88" s="227"/>
      <c r="F88" s="227"/>
      <c r="G88" s="228"/>
      <c r="H88" s="228"/>
      <c r="I88" s="228"/>
      <c r="J88" s="226"/>
      <c r="K88" s="226"/>
    </row>
    <row r="89" spans="1:11" ht="13" customHeight="1" x14ac:dyDescent="0.25">
      <c r="A89" s="200" t="s">
        <v>158</v>
      </c>
      <c r="B89" s="200"/>
      <c r="C89" s="200"/>
      <c r="D89" s="200"/>
      <c r="E89" s="200"/>
      <c r="F89" s="200"/>
      <c r="G89" s="7">
        <v>78</v>
      </c>
      <c r="H89" s="99">
        <f>+H67+H68</f>
        <v>-49967</v>
      </c>
      <c r="I89" s="99">
        <f t="shared" ref="I89:K89" si="8">+I67+I68</f>
        <v>1472635</v>
      </c>
      <c r="J89" s="99">
        <f t="shared" si="8"/>
        <v>616266.44999999995</v>
      </c>
      <c r="K89" s="99">
        <f t="shared" si="8"/>
        <v>2175733.71</v>
      </c>
    </row>
    <row r="90" spans="1:11" ht="24.05" customHeight="1" x14ac:dyDescent="0.25">
      <c r="A90" s="201" t="s">
        <v>417</v>
      </c>
      <c r="B90" s="201"/>
      <c r="C90" s="201"/>
      <c r="D90" s="201"/>
      <c r="E90" s="201"/>
      <c r="F90" s="201"/>
      <c r="G90" s="8">
        <v>79</v>
      </c>
      <c r="H90" s="100">
        <f>H91+H98</f>
        <v>4135980</v>
      </c>
      <c r="I90" s="100">
        <f>I91+I98</f>
        <v>1970080</v>
      </c>
      <c r="J90" s="100">
        <f t="shared" ref="J90:K90" si="9">J91+J98</f>
        <v>6768030.9100000001</v>
      </c>
      <c r="K90" s="100">
        <f t="shared" si="9"/>
        <v>6544620.9100000001</v>
      </c>
    </row>
    <row r="91" spans="1:11" ht="24.05" customHeight="1" x14ac:dyDescent="0.25">
      <c r="A91" s="221" t="s">
        <v>422</v>
      </c>
      <c r="B91" s="221"/>
      <c r="C91" s="221"/>
      <c r="D91" s="221"/>
      <c r="E91" s="221"/>
      <c r="F91" s="221"/>
      <c r="G91" s="8">
        <v>80</v>
      </c>
      <c r="H91" s="100">
        <f>SUM(H92:H96)</f>
        <v>4135980</v>
      </c>
      <c r="I91" s="100">
        <f>SUM(I92:I96)</f>
        <v>1970080</v>
      </c>
      <c r="J91" s="100">
        <f>SUM(J92:J96)</f>
        <v>6768030.9100000001</v>
      </c>
      <c r="K91" s="100">
        <f>SUM(K92:K96)</f>
        <v>6544620.9100000001</v>
      </c>
    </row>
    <row r="92" spans="1:11" ht="25.5" customHeight="1" x14ac:dyDescent="0.25">
      <c r="A92" s="223" t="s">
        <v>371</v>
      </c>
      <c r="B92" s="223"/>
      <c r="C92" s="223"/>
      <c r="D92" s="223"/>
      <c r="E92" s="223"/>
      <c r="F92" s="223"/>
      <c r="G92" s="7">
        <v>81</v>
      </c>
      <c r="H92" s="99">
        <v>0</v>
      </c>
      <c r="I92" s="99">
        <v>0</v>
      </c>
      <c r="J92" s="99">
        <v>0</v>
      </c>
      <c r="K92" s="99">
        <v>0</v>
      </c>
    </row>
    <row r="93" spans="1:11" ht="38.299999999999997" customHeight="1" x14ac:dyDescent="0.25">
      <c r="A93" s="223" t="s">
        <v>372</v>
      </c>
      <c r="B93" s="223"/>
      <c r="C93" s="223"/>
      <c r="D93" s="223"/>
      <c r="E93" s="223"/>
      <c r="F93" s="223"/>
      <c r="G93" s="7">
        <v>82</v>
      </c>
      <c r="H93" s="99">
        <v>4135980</v>
      </c>
      <c r="I93" s="99">
        <v>1970080</v>
      </c>
      <c r="J93" s="99">
        <v>6768030.9100000001</v>
      </c>
      <c r="K93" s="99">
        <f>6768030.91-223410</f>
        <v>6544620.9100000001</v>
      </c>
    </row>
    <row r="94" spans="1:11" ht="38.299999999999997" customHeight="1" x14ac:dyDescent="0.25">
      <c r="A94" s="223" t="s">
        <v>373</v>
      </c>
      <c r="B94" s="223"/>
      <c r="C94" s="223"/>
      <c r="D94" s="223"/>
      <c r="E94" s="223"/>
      <c r="F94" s="223"/>
      <c r="G94" s="7">
        <v>83</v>
      </c>
      <c r="H94" s="99">
        <v>0</v>
      </c>
      <c r="I94" s="99">
        <v>0</v>
      </c>
      <c r="J94" s="99">
        <v>0</v>
      </c>
      <c r="K94" s="99">
        <v>0</v>
      </c>
    </row>
    <row r="95" spans="1:11" x14ac:dyDescent="0.25">
      <c r="A95" s="223" t="s">
        <v>374</v>
      </c>
      <c r="B95" s="223"/>
      <c r="C95" s="223"/>
      <c r="D95" s="223"/>
      <c r="E95" s="223"/>
      <c r="F95" s="223"/>
      <c r="G95" s="7">
        <v>84</v>
      </c>
      <c r="H95" s="99">
        <v>0</v>
      </c>
      <c r="I95" s="99">
        <v>0</v>
      </c>
      <c r="J95" s="99">
        <v>0</v>
      </c>
      <c r="K95" s="99">
        <v>0</v>
      </c>
    </row>
    <row r="96" spans="1:11" x14ac:dyDescent="0.25">
      <c r="A96" s="223" t="s">
        <v>375</v>
      </c>
      <c r="B96" s="223"/>
      <c r="C96" s="223"/>
      <c r="D96" s="223"/>
      <c r="E96" s="223"/>
      <c r="F96" s="223"/>
      <c r="G96" s="7">
        <v>85</v>
      </c>
      <c r="H96" s="99">
        <v>0</v>
      </c>
      <c r="I96" s="99">
        <v>0</v>
      </c>
      <c r="J96" s="99">
        <v>0</v>
      </c>
      <c r="K96" s="99">
        <v>0</v>
      </c>
    </row>
    <row r="97" spans="1:11" ht="26.25" customHeight="1" x14ac:dyDescent="0.25">
      <c r="A97" s="223" t="s">
        <v>376</v>
      </c>
      <c r="B97" s="223"/>
      <c r="C97" s="223"/>
      <c r="D97" s="223"/>
      <c r="E97" s="223"/>
      <c r="F97" s="223"/>
      <c r="G97" s="7">
        <v>86</v>
      </c>
      <c r="H97" s="99">
        <v>744476</v>
      </c>
      <c r="I97" s="99">
        <v>354614</v>
      </c>
      <c r="J97" s="99">
        <v>1218245.56</v>
      </c>
      <c r="K97" s="99">
        <f>1218245.56-40213.8</f>
        <v>1178031.76</v>
      </c>
    </row>
    <row r="98" spans="1:11" ht="25.5" customHeight="1" x14ac:dyDescent="0.25">
      <c r="A98" s="221" t="s">
        <v>446</v>
      </c>
      <c r="B98" s="221"/>
      <c r="C98" s="221"/>
      <c r="D98" s="221"/>
      <c r="E98" s="221"/>
      <c r="F98" s="221"/>
      <c r="G98" s="8">
        <v>87</v>
      </c>
      <c r="H98" s="100">
        <f>SUM(H99:H107)</f>
        <v>0</v>
      </c>
      <c r="I98" s="100">
        <f>SUM(I99:I107)</f>
        <v>0</v>
      </c>
      <c r="J98" s="100">
        <f>SUM(J99:J107)</f>
        <v>0</v>
      </c>
      <c r="K98" s="100">
        <f>SUM(K99:K107)</f>
        <v>0</v>
      </c>
    </row>
    <row r="99" spans="1:11" x14ac:dyDescent="0.25">
      <c r="A99" s="222" t="s">
        <v>159</v>
      </c>
      <c r="B99" s="222"/>
      <c r="C99" s="222"/>
      <c r="D99" s="222"/>
      <c r="E99" s="222"/>
      <c r="F99" s="222"/>
      <c r="G99" s="7">
        <v>88</v>
      </c>
      <c r="H99" s="99">
        <v>0</v>
      </c>
      <c r="I99" s="99">
        <v>0</v>
      </c>
      <c r="J99" s="99">
        <v>0</v>
      </c>
      <c r="K99" s="99">
        <v>0</v>
      </c>
    </row>
    <row r="100" spans="1:11" x14ac:dyDescent="0.25">
      <c r="A100" s="222" t="s">
        <v>440</v>
      </c>
      <c r="B100" s="222"/>
      <c r="C100" s="222"/>
      <c r="D100" s="222"/>
      <c r="E100" s="222"/>
      <c r="F100" s="222"/>
      <c r="G100" s="7">
        <v>89</v>
      </c>
      <c r="H100" s="99">
        <v>0</v>
      </c>
      <c r="I100" s="99">
        <v>0</v>
      </c>
      <c r="J100" s="99">
        <v>0</v>
      </c>
      <c r="K100" s="99">
        <v>0</v>
      </c>
    </row>
    <row r="101" spans="1:11" ht="36" customHeight="1" x14ac:dyDescent="0.25">
      <c r="A101" s="223" t="s">
        <v>441</v>
      </c>
      <c r="B101" s="223"/>
      <c r="C101" s="223"/>
      <c r="D101" s="223"/>
      <c r="E101" s="223"/>
      <c r="F101" s="223"/>
      <c r="G101" s="7">
        <v>90</v>
      </c>
      <c r="H101" s="99">
        <v>0</v>
      </c>
      <c r="I101" s="99">
        <v>0</v>
      </c>
      <c r="J101" s="99">
        <v>0</v>
      </c>
      <c r="K101" s="99">
        <v>0</v>
      </c>
    </row>
    <row r="102" spans="1:11" ht="22.2" customHeight="1" x14ac:dyDescent="0.25">
      <c r="A102" s="222" t="s">
        <v>160</v>
      </c>
      <c r="B102" s="222"/>
      <c r="C102" s="222"/>
      <c r="D102" s="222"/>
      <c r="E102" s="222"/>
      <c r="F102" s="222"/>
      <c r="G102" s="7">
        <v>91</v>
      </c>
      <c r="H102" s="99">
        <v>0</v>
      </c>
      <c r="I102" s="99">
        <v>0</v>
      </c>
      <c r="J102" s="99">
        <v>0</v>
      </c>
      <c r="K102" s="99">
        <v>0</v>
      </c>
    </row>
    <row r="103" spans="1:11" ht="22.2" customHeight="1" x14ac:dyDescent="0.25">
      <c r="A103" s="222" t="s">
        <v>161</v>
      </c>
      <c r="B103" s="222"/>
      <c r="C103" s="222"/>
      <c r="D103" s="222"/>
      <c r="E103" s="222"/>
      <c r="F103" s="222"/>
      <c r="G103" s="7">
        <v>92</v>
      </c>
      <c r="H103" s="99">
        <v>0</v>
      </c>
      <c r="I103" s="99">
        <v>0</v>
      </c>
      <c r="J103" s="99">
        <v>0</v>
      </c>
      <c r="K103" s="99">
        <v>0</v>
      </c>
    </row>
    <row r="104" spans="1:11" ht="22.2" customHeight="1" x14ac:dyDescent="0.25">
      <c r="A104" s="222" t="s">
        <v>162</v>
      </c>
      <c r="B104" s="222"/>
      <c r="C104" s="222"/>
      <c r="D104" s="222"/>
      <c r="E104" s="222"/>
      <c r="F104" s="222"/>
      <c r="G104" s="7">
        <v>93</v>
      </c>
      <c r="H104" s="99">
        <v>0</v>
      </c>
      <c r="I104" s="99">
        <v>0</v>
      </c>
      <c r="J104" s="99">
        <v>0</v>
      </c>
      <c r="K104" s="99">
        <v>0</v>
      </c>
    </row>
    <row r="105" spans="1:11" ht="13" customHeight="1" x14ac:dyDescent="0.25">
      <c r="A105" s="223" t="s">
        <v>442</v>
      </c>
      <c r="B105" s="223"/>
      <c r="C105" s="223"/>
      <c r="D105" s="223"/>
      <c r="E105" s="223"/>
      <c r="F105" s="223"/>
      <c r="G105" s="7">
        <v>94</v>
      </c>
      <c r="H105" s="99">
        <v>0</v>
      </c>
      <c r="I105" s="99">
        <v>0</v>
      </c>
      <c r="J105" s="99">
        <v>0</v>
      </c>
      <c r="K105" s="99">
        <v>0</v>
      </c>
    </row>
    <row r="106" spans="1:11" ht="26.25" customHeight="1" x14ac:dyDescent="0.25">
      <c r="A106" s="223" t="s">
        <v>443</v>
      </c>
      <c r="B106" s="223"/>
      <c r="C106" s="223"/>
      <c r="D106" s="223"/>
      <c r="E106" s="223"/>
      <c r="F106" s="223"/>
      <c r="G106" s="7">
        <v>95</v>
      </c>
      <c r="H106" s="99">
        <v>0</v>
      </c>
      <c r="I106" s="99">
        <v>0</v>
      </c>
      <c r="J106" s="99">
        <v>0</v>
      </c>
      <c r="K106" s="99">
        <v>0</v>
      </c>
    </row>
    <row r="107" spans="1:11" x14ac:dyDescent="0.25">
      <c r="A107" s="223" t="s">
        <v>444</v>
      </c>
      <c r="B107" s="223"/>
      <c r="C107" s="223"/>
      <c r="D107" s="223"/>
      <c r="E107" s="223"/>
      <c r="F107" s="223"/>
      <c r="G107" s="7">
        <v>96</v>
      </c>
      <c r="H107" s="99">
        <v>0</v>
      </c>
      <c r="I107" s="99">
        <v>0</v>
      </c>
      <c r="J107" s="99">
        <v>0</v>
      </c>
      <c r="K107" s="99">
        <v>0</v>
      </c>
    </row>
    <row r="108" spans="1:11" ht="24.8" customHeight="1" x14ac:dyDescent="0.25">
      <c r="A108" s="223" t="s">
        <v>445</v>
      </c>
      <c r="B108" s="223"/>
      <c r="C108" s="223"/>
      <c r="D108" s="223"/>
      <c r="E108" s="223"/>
      <c r="F108" s="223"/>
      <c r="G108" s="7">
        <v>97</v>
      </c>
      <c r="H108" s="99">
        <v>0</v>
      </c>
      <c r="I108" s="99">
        <v>0</v>
      </c>
      <c r="J108" s="99">
        <v>0</v>
      </c>
      <c r="K108" s="99">
        <v>0</v>
      </c>
    </row>
    <row r="109" spans="1:11" ht="22.9" customHeight="1" x14ac:dyDescent="0.25">
      <c r="A109" s="201" t="s">
        <v>447</v>
      </c>
      <c r="B109" s="201"/>
      <c r="C109" s="201"/>
      <c r="D109" s="201"/>
      <c r="E109" s="201"/>
      <c r="F109" s="201"/>
      <c r="G109" s="8">
        <v>98</v>
      </c>
      <c r="H109" s="100">
        <f>H91+H98-H108-H97</f>
        <v>3391504</v>
      </c>
      <c r="I109" s="100">
        <f>I91+I98-I108-I97</f>
        <v>1615466</v>
      </c>
      <c r="J109" s="100">
        <f>J91+J98-J108-J97</f>
        <v>5549785.3499999996</v>
      </c>
      <c r="K109" s="100">
        <f>K91+K98-K108-K97</f>
        <v>5366589.1500000004</v>
      </c>
    </row>
    <row r="110" spans="1:11" ht="28.1" customHeight="1" x14ac:dyDescent="0.25">
      <c r="A110" s="201" t="s">
        <v>448</v>
      </c>
      <c r="B110" s="201"/>
      <c r="C110" s="201"/>
      <c r="D110" s="201"/>
      <c r="E110" s="201"/>
      <c r="F110" s="201"/>
      <c r="G110" s="8">
        <v>99</v>
      </c>
      <c r="H110" s="98">
        <f>H89+H109</f>
        <v>3341537</v>
      </c>
      <c r="I110" s="98">
        <f t="shared" ref="I110:K110" si="10">I89+I109</f>
        <v>3088101</v>
      </c>
      <c r="J110" s="98">
        <f t="shared" si="10"/>
        <v>6166051.7999999998</v>
      </c>
      <c r="K110" s="98">
        <f t="shared" si="10"/>
        <v>7542322.8600000003</v>
      </c>
    </row>
    <row r="111" spans="1:11" x14ac:dyDescent="0.25">
      <c r="A111" s="224" t="s">
        <v>163</v>
      </c>
      <c r="B111" s="224"/>
      <c r="C111" s="224"/>
      <c r="D111" s="224"/>
      <c r="E111" s="224"/>
      <c r="F111" s="224"/>
      <c r="G111" s="225"/>
      <c r="H111" s="225"/>
      <c r="I111" s="225"/>
      <c r="J111" s="226"/>
      <c r="K111" s="226"/>
    </row>
    <row r="112" spans="1:11" ht="26.5" customHeight="1" x14ac:dyDescent="0.25">
      <c r="A112" s="219" t="s">
        <v>377</v>
      </c>
      <c r="B112" s="219"/>
      <c r="C112" s="219"/>
      <c r="D112" s="219"/>
      <c r="E112" s="219"/>
      <c r="F112" s="219"/>
      <c r="G112" s="8">
        <v>100</v>
      </c>
      <c r="H112" s="98">
        <f>H113+H114</f>
        <v>0</v>
      </c>
      <c r="I112" s="98">
        <f>I113+I114</f>
        <v>0</v>
      </c>
      <c r="J112" s="98">
        <f>J113+J114</f>
        <v>0</v>
      </c>
      <c r="K112" s="98">
        <f>K113+K114</f>
        <v>0</v>
      </c>
    </row>
    <row r="113" spans="1:11" ht="13" customHeight="1" x14ac:dyDescent="0.25">
      <c r="A113" s="220" t="s">
        <v>113</v>
      </c>
      <c r="B113" s="220"/>
      <c r="C113" s="220"/>
      <c r="D113" s="220"/>
      <c r="E113" s="220"/>
      <c r="F113" s="220"/>
      <c r="G113" s="7">
        <v>101</v>
      </c>
      <c r="H113" s="99">
        <v>0</v>
      </c>
      <c r="I113" s="99">
        <v>0</v>
      </c>
      <c r="J113" s="99">
        <v>0</v>
      </c>
      <c r="K113" s="99">
        <v>0</v>
      </c>
    </row>
    <row r="114" spans="1:11" ht="13" customHeight="1" x14ac:dyDescent="0.25">
      <c r="A114" s="220" t="s">
        <v>164</v>
      </c>
      <c r="B114" s="220"/>
      <c r="C114" s="220"/>
      <c r="D114" s="220"/>
      <c r="E114" s="220"/>
      <c r="F114" s="220"/>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59"/>
  <sheetViews>
    <sheetView view="pageBreakPreview" topLeftCell="A31" zoomScaleNormal="100" zoomScaleSheetLayoutView="100" workbookViewId="0">
      <selection activeCell="A4" sqref="A4:I4"/>
    </sheetView>
  </sheetViews>
  <sheetFormatPr defaultColWidth="9.109375" defaultRowHeight="12.7" x14ac:dyDescent="0.25"/>
  <cols>
    <col min="1" max="7" width="9.109375" style="9"/>
    <col min="8" max="9" width="30.33203125" style="13" customWidth="1"/>
    <col min="10" max="16384" width="9.109375" style="9"/>
  </cols>
  <sheetData>
    <row r="1" spans="1:9" x14ac:dyDescent="0.25">
      <c r="A1" s="255" t="s">
        <v>165</v>
      </c>
      <c r="B1" s="256"/>
      <c r="C1" s="256"/>
      <c r="D1" s="256"/>
      <c r="E1" s="256"/>
      <c r="F1" s="256"/>
      <c r="G1" s="256"/>
      <c r="H1" s="256"/>
      <c r="I1" s="256"/>
    </row>
    <row r="2" spans="1:9" x14ac:dyDescent="0.25">
      <c r="A2" s="257" t="s">
        <v>450</v>
      </c>
      <c r="B2" s="209"/>
      <c r="C2" s="209"/>
      <c r="D2" s="209"/>
      <c r="E2" s="209"/>
      <c r="F2" s="209"/>
      <c r="G2" s="209"/>
      <c r="H2" s="209"/>
      <c r="I2" s="209"/>
    </row>
    <row r="3" spans="1:9" x14ac:dyDescent="0.25">
      <c r="A3" s="259" t="s">
        <v>438</v>
      </c>
      <c r="B3" s="260"/>
      <c r="C3" s="260"/>
      <c r="D3" s="260"/>
      <c r="E3" s="260"/>
      <c r="F3" s="260"/>
      <c r="G3" s="260"/>
      <c r="H3" s="260"/>
      <c r="I3" s="260"/>
    </row>
    <row r="4" spans="1:9" x14ac:dyDescent="0.25">
      <c r="A4" s="258" t="s">
        <v>464</v>
      </c>
      <c r="B4" s="212"/>
      <c r="C4" s="212"/>
      <c r="D4" s="212"/>
      <c r="E4" s="212"/>
      <c r="F4" s="212"/>
      <c r="G4" s="212"/>
      <c r="H4" s="212"/>
      <c r="I4" s="213"/>
    </row>
    <row r="5" spans="1:9" ht="22.5" x14ac:dyDescent="0.25">
      <c r="A5" s="261" t="s">
        <v>2</v>
      </c>
      <c r="B5" s="217"/>
      <c r="C5" s="217"/>
      <c r="D5" s="217"/>
      <c r="E5" s="217"/>
      <c r="F5" s="217"/>
      <c r="G5" s="28" t="s">
        <v>103</v>
      </c>
      <c r="H5" s="29" t="s">
        <v>299</v>
      </c>
      <c r="I5" s="29" t="s">
        <v>278</v>
      </c>
    </row>
    <row r="6" spans="1:9" x14ac:dyDescent="0.25">
      <c r="A6" s="262">
        <v>1</v>
      </c>
      <c r="B6" s="217"/>
      <c r="C6" s="217"/>
      <c r="D6" s="217"/>
      <c r="E6" s="217"/>
      <c r="F6" s="217"/>
      <c r="G6" s="30">
        <v>2</v>
      </c>
      <c r="H6" s="29" t="s">
        <v>166</v>
      </c>
      <c r="I6" s="29" t="s">
        <v>167</v>
      </c>
    </row>
    <row r="7" spans="1:9" x14ac:dyDescent="0.25">
      <c r="A7" s="252" t="s">
        <v>168</v>
      </c>
      <c r="B7" s="252"/>
      <c r="C7" s="252"/>
      <c r="D7" s="252"/>
      <c r="E7" s="252"/>
      <c r="F7" s="252"/>
      <c r="G7" s="252"/>
      <c r="H7" s="252"/>
      <c r="I7" s="252"/>
    </row>
    <row r="8" spans="1:9" ht="13" customHeight="1" x14ac:dyDescent="0.25">
      <c r="A8" s="199" t="s">
        <v>169</v>
      </c>
      <c r="B8" s="199"/>
      <c r="C8" s="199"/>
      <c r="D8" s="199"/>
      <c r="E8" s="199"/>
      <c r="F8" s="199"/>
      <c r="G8" s="31">
        <v>1</v>
      </c>
      <c r="H8" s="101">
        <v>0</v>
      </c>
      <c r="I8" s="101">
        <v>0</v>
      </c>
    </row>
    <row r="9" spans="1:9" ht="13" customHeight="1" x14ac:dyDescent="0.25">
      <c r="A9" s="254" t="s">
        <v>170</v>
      </c>
      <c r="B9" s="254"/>
      <c r="C9" s="254"/>
      <c r="D9" s="254"/>
      <c r="E9" s="254"/>
      <c r="F9" s="254"/>
      <c r="G9" s="32">
        <v>2</v>
      </c>
      <c r="H9" s="102">
        <f>H10+H11+H12+H13+H14+H15+H16+H17</f>
        <v>0</v>
      </c>
      <c r="I9" s="102">
        <f>I10+I11+I12+I13+I14+I15+I16+I17</f>
        <v>0</v>
      </c>
    </row>
    <row r="10" spans="1:9" ht="13" customHeight="1" x14ac:dyDescent="0.25">
      <c r="A10" s="233" t="s">
        <v>171</v>
      </c>
      <c r="B10" s="233"/>
      <c r="C10" s="233"/>
      <c r="D10" s="233"/>
      <c r="E10" s="233"/>
      <c r="F10" s="233"/>
      <c r="G10" s="31">
        <v>3</v>
      </c>
      <c r="H10" s="101">
        <v>0</v>
      </c>
      <c r="I10" s="101">
        <v>0</v>
      </c>
    </row>
    <row r="11" spans="1:9" ht="22.2" customHeight="1" x14ac:dyDescent="0.25">
      <c r="A11" s="233" t="s">
        <v>172</v>
      </c>
      <c r="B11" s="233"/>
      <c r="C11" s="233"/>
      <c r="D11" s="233"/>
      <c r="E11" s="233"/>
      <c r="F11" s="233"/>
      <c r="G11" s="31">
        <v>4</v>
      </c>
      <c r="H11" s="101">
        <v>0</v>
      </c>
      <c r="I11" s="101">
        <v>0</v>
      </c>
    </row>
    <row r="12" spans="1:9" ht="23.5" customHeight="1" x14ac:dyDescent="0.25">
      <c r="A12" s="233" t="s">
        <v>173</v>
      </c>
      <c r="B12" s="233"/>
      <c r="C12" s="233"/>
      <c r="D12" s="233"/>
      <c r="E12" s="233"/>
      <c r="F12" s="233"/>
      <c r="G12" s="31">
        <v>5</v>
      </c>
      <c r="H12" s="101">
        <v>0</v>
      </c>
      <c r="I12" s="101">
        <v>0</v>
      </c>
    </row>
    <row r="13" spans="1:9" ht="13" customHeight="1" x14ac:dyDescent="0.25">
      <c r="A13" s="233" t="s">
        <v>174</v>
      </c>
      <c r="B13" s="233"/>
      <c r="C13" s="233"/>
      <c r="D13" s="233"/>
      <c r="E13" s="233"/>
      <c r="F13" s="233"/>
      <c r="G13" s="31">
        <v>6</v>
      </c>
      <c r="H13" s="101">
        <v>0</v>
      </c>
      <c r="I13" s="101">
        <v>0</v>
      </c>
    </row>
    <row r="14" spans="1:9" ht="13" customHeight="1" x14ac:dyDescent="0.25">
      <c r="A14" s="233" t="s">
        <v>175</v>
      </c>
      <c r="B14" s="233"/>
      <c r="C14" s="233"/>
      <c r="D14" s="233"/>
      <c r="E14" s="233"/>
      <c r="F14" s="233"/>
      <c r="G14" s="31">
        <v>7</v>
      </c>
      <c r="H14" s="101">
        <v>0</v>
      </c>
      <c r="I14" s="101">
        <v>0</v>
      </c>
    </row>
    <row r="15" spans="1:9" ht="13" customHeight="1" x14ac:dyDescent="0.25">
      <c r="A15" s="233" t="s">
        <v>176</v>
      </c>
      <c r="B15" s="233"/>
      <c r="C15" s="233"/>
      <c r="D15" s="233"/>
      <c r="E15" s="233"/>
      <c r="F15" s="233"/>
      <c r="G15" s="31">
        <v>8</v>
      </c>
      <c r="H15" s="101">
        <v>0</v>
      </c>
      <c r="I15" s="101">
        <v>0</v>
      </c>
    </row>
    <row r="16" spans="1:9" ht="13" customHeight="1" x14ac:dyDescent="0.25">
      <c r="A16" s="233" t="s">
        <v>177</v>
      </c>
      <c r="B16" s="233"/>
      <c r="C16" s="233"/>
      <c r="D16" s="233"/>
      <c r="E16" s="233"/>
      <c r="F16" s="233"/>
      <c r="G16" s="31">
        <v>9</v>
      </c>
      <c r="H16" s="101">
        <v>0</v>
      </c>
      <c r="I16" s="101">
        <v>0</v>
      </c>
    </row>
    <row r="17" spans="1:9" ht="25.2" customHeight="1" x14ac:dyDescent="0.25">
      <c r="A17" s="233" t="s">
        <v>178</v>
      </c>
      <c r="B17" s="233"/>
      <c r="C17" s="233"/>
      <c r="D17" s="233"/>
      <c r="E17" s="233"/>
      <c r="F17" s="233"/>
      <c r="G17" s="31">
        <v>10</v>
      </c>
      <c r="H17" s="101">
        <v>0</v>
      </c>
      <c r="I17" s="101">
        <v>0</v>
      </c>
    </row>
    <row r="18" spans="1:9" ht="28.1" customHeight="1" x14ac:dyDescent="0.25">
      <c r="A18" s="250" t="s">
        <v>304</v>
      </c>
      <c r="B18" s="250"/>
      <c r="C18" s="250"/>
      <c r="D18" s="250"/>
      <c r="E18" s="250"/>
      <c r="F18" s="250"/>
      <c r="G18" s="32">
        <v>11</v>
      </c>
      <c r="H18" s="102">
        <f>H8+H9</f>
        <v>0</v>
      </c>
      <c r="I18" s="102">
        <f>I8+I9</f>
        <v>0</v>
      </c>
    </row>
    <row r="19" spans="1:9" ht="13" customHeight="1" x14ac:dyDescent="0.25">
      <c r="A19" s="254" t="s">
        <v>179</v>
      </c>
      <c r="B19" s="254"/>
      <c r="C19" s="254"/>
      <c r="D19" s="254"/>
      <c r="E19" s="254"/>
      <c r="F19" s="254"/>
      <c r="G19" s="32">
        <v>12</v>
      </c>
      <c r="H19" s="102">
        <f>H20+H21+H22+H23</f>
        <v>0</v>
      </c>
      <c r="I19" s="102">
        <f>I20+I21+I22+I23</f>
        <v>0</v>
      </c>
    </row>
    <row r="20" spans="1:9" ht="13" customHeight="1" x14ac:dyDescent="0.25">
      <c r="A20" s="233" t="s">
        <v>180</v>
      </c>
      <c r="B20" s="233"/>
      <c r="C20" s="233"/>
      <c r="D20" s="233"/>
      <c r="E20" s="233"/>
      <c r="F20" s="233"/>
      <c r="G20" s="31">
        <v>13</v>
      </c>
      <c r="H20" s="101">
        <v>0</v>
      </c>
      <c r="I20" s="101">
        <v>0</v>
      </c>
    </row>
    <row r="21" spans="1:9" ht="13" customHeight="1" x14ac:dyDescent="0.25">
      <c r="A21" s="233" t="s">
        <v>181</v>
      </c>
      <c r="B21" s="233"/>
      <c r="C21" s="233"/>
      <c r="D21" s="233"/>
      <c r="E21" s="233"/>
      <c r="F21" s="233"/>
      <c r="G21" s="31">
        <v>14</v>
      </c>
      <c r="H21" s="101">
        <v>0</v>
      </c>
      <c r="I21" s="101">
        <v>0</v>
      </c>
    </row>
    <row r="22" spans="1:9" ht="13" customHeight="1" x14ac:dyDescent="0.25">
      <c r="A22" s="233" t="s">
        <v>182</v>
      </c>
      <c r="B22" s="233"/>
      <c r="C22" s="233"/>
      <c r="D22" s="233"/>
      <c r="E22" s="233"/>
      <c r="F22" s="233"/>
      <c r="G22" s="31">
        <v>15</v>
      </c>
      <c r="H22" s="101">
        <v>0</v>
      </c>
      <c r="I22" s="101">
        <v>0</v>
      </c>
    </row>
    <row r="23" spans="1:9" ht="13" customHeight="1" x14ac:dyDescent="0.25">
      <c r="A23" s="233" t="s">
        <v>183</v>
      </c>
      <c r="B23" s="233"/>
      <c r="C23" s="233"/>
      <c r="D23" s="233"/>
      <c r="E23" s="233"/>
      <c r="F23" s="233"/>
      <c r="G23" s="31">
        <v>16</v>
      </c>
      <c r="H23" s="101">
        <v>0</v>
      </c>
      <c r="I23" s="101">
        <v>0</v>
      </c>
    </row>
    <row r="24" spans="1:9" ht="13" customHeight="1" x14ac:dyDescent="0.25">
      <c r="A24" s="250" t="s">
        <v>184</v>
      </c>
      <c r="B24" s="250"/>
      <c r="C24" s="250"/>
      <c r="D24" s="250"/>
      <c r="E24" s="250"/>
      <c r="F24" s="250"/>
      <c r="G24" s="32">
        <v>17</v>
      </c>
      <c r="H24" s="102">
        <f>H18+H19</f>
        <v>0</v>
      </c>
      <c r="I24" s="102">
        <f>I18+I19</f>
        <v>0</v>
      </c>
    </row>
    <row r="25" spans="1:9" ht="13" customHeight="1" x14ac:dyDescent="0.25">
      <c r="A25" s="199" t="s">
        <v>185</v>
      </c>
      <c r="B25" s="199"/>
      <c r="C25" s="199"/>
      <c r="D25" s="199"/>
      <c r="E25" s="199"/>
      <c r="F25" s="199"/>
      <c r="G25" s="31">
        <v>18</v>
      </c>
      <c r="H25" s="101">
        <v>0</v>
      </c>
      <c r="I25" s="101">
        <v>0</v>
      </c>
    </row>
    <row r="26" spans="1:9" ht="13" customHeight="1" x14ac:dyDescent="0.25">
      <c r="A26" s="199" t="s">
        <v>186</v>
      </c>
      <c r="B26" s="199"/>
      <c r="C26" s="199"/>
      <c r="D26" s="199"/>
      <c r="E26" s="199"/>
      <c r="F26" s="199"/>
      <c r="G26" s="31">
        <v>19</v>
      </c>
      <c r="H26" s="101">
        <v>0</v>
      </c>
      <c r="I26" s="101">
        <v>0</v>
      </c>
    </row>
    <row r="27" spans="1:9" ht="25.95" customHeight="1" x14ac:dyDescent="0.25">
      <c r="A27" s="251" t="s">
        <v>187</v>
      </c>
      <c r="B27" s="251"/>
      <c r="C27" s="251"/>
      <c r="D27" s="251"/>
      <c r="E27" s="251"/>
      <c r="F27" s="251"/>
      <c r="G27" s="32">
        <v>20</v>
      </c>
      <c r="H27" s="102">
        <f>H24+H25+H26</f>
        <v>0</v>
      </c>
      <c r="I27" s="102">
        <f>I24+I25+I26</f>
        <v>0</v>
      </c>
    </row>
    <row r="28" spans="1:9" x14ac:dyDescent="0.25">
      <c r="A28" s="252" t="s">
        <v>188</v>
      </c>
      <c r="B28" s="252"/>
      <c r="C28" s="252"/>
      <c r="D28" s="252"/>
      <c r="E28" s="252"/>
      <c r="F28" s="252"/>
      <c r="G28" s="252"/>
      <c r="H28" s="252"/>
      <c r="I28" s="252"/>
    </row>
    <row r="29" spans="1:9" ht="30.85" customHeight="1" x14ac:dyDescent="0.25">
      <c r="A29" s="199" t="s">
        <v>189</v>
      </c>
      <c r="B29" s="199"/>
      <c r="C29" s="199"/>
      <c r="D29" s="199"/>
      <c r="E29" s="199"/>
      <c r="F29" s="199"/>
      <c r="G29" s="31">
        <v>21</v>
      </c>
      <c r="H29" s="103">
        <v>0</v>
      </c>
      <c r="I29" s="103">
        <v>0</v>
      </c>
    </row>
    <row r="30" spans="1:9" ht="13" customHeight="1" x14ac:dyDescent="0.25">
      <c r="A30" s="199" t="s">
        <v>190</v>
      </c>
      <c r="B30" s="199"/>
      <c r="C30" s="199"/>
      <c r="D30" s="199"/>
      <c r="E30" s="199"/>
      <c r="F30" s="199"/>
      <c r="G30" s="31">
        <v>22</v>
      </c>
      <c r="H30" s="103">
        <v>0</v>
      </c>
      <c r="I30" s="103">
        <v>0</v>
      </c>
    </row>
    <row r="31" spans="1:9" ht="13" customHeight="1" x14ac:dyDescent="0.25">
      <c r="A31" s="199" t="s">
        <v>191</v>
      </c>
      <c r="B31" s="199"/>
      <c r="C31" s="199"/>
      <c r="D31" s="199"/>
      <c r="E31" s="199"/>
      <c r="F31" s="199"/>
      <c r="G31" s="31">
        <v>23</v>
      </c>
      <c r="H31" s="103">
        <v>0</v>
      </c>
      <c r="I31" s="103">
        <v>0</v>
      </c>
    </row>
    <row r="32" spans="1:9" ht="13" customHeight="1" x14ac:dyDescent="0.25">
      <c r="A32" s="199" t="s">
        <v>192</v>
      </c>
      <c r="B32" s="199"/>
      <c r="C32" s="199"/>
      <c r="D32" s="199"/>
      <c r="E32" s="199"/>
      <c r="F32" s="199"/>
      <c r="G32" s="31">
        <v>24</v>
      </c>
      <c r="H32" s="103">
        <v>0</v>
      </c>
      <c r="I32" s="103">
        <v>0</v>
      </c>
    </row>
    <row r="33" spans="1:9" ht="13" customHeight="1" x14ac:dyDescent="0.25">
      <c r="A33" s="199" t="s">
        <v>193</v>
      </c>
      <c r="B33" s="199"/>
      <c r="C33" s="199"/>
      <c r="D33" s="199"/>
      <c r="E33" s="199"/>
      <c r="F33" s="199"/>
      <c r="G33" s="31">
        <v>25</v>
      </c>
      <c r="H33" s="103">
        <v>0</v>
      </c>
      <c r="I33" s="103">
        <v>0</v>
      </c>
    </row>
    <row r="34" spans="1:9" ht="13" customHeight="1" x14ac:dyDescent="0.25">
      <c r="A34" s="199" t="s">
        <v>194</v>
      </c>
      <c r="B34" s="199"/>
      <c r="C34" s="199"/>
      <c r="D34" s="199"/>
      <c r="E34" s="199"/>
      <c r="F34" s="199"/>
      <c r="G34" s="31">
        <v>26</v>
      </c>
      <c r="H34" s="103">
        <v>0</v>
      </c>
      <c r="I34" s="103">
        <v>0</v>
      </c>
    </row>
    <row r="35" spans="1:9" ht="26.5" customHeight="1" x14ac:dyDescent="0.25">
      <c r="A35" s="250" t="s">
        <v>195</v>
      </c>
      <c r="B35" s="250"/>
      <c r="C35" s="250"/>
      <c r="D35" s="250"/>
      <c r="E35" s="250"/>
      <c r="F35" s="250"/>
      <c r="G35" s="32">
        <v>27</v>
      </c>
      <c r="H35" s="104">
        <f>H29+H30+H31+H32+H33+H34</f>
        <v>0</v>
      </c>
      <c r="I35" s="104">
        <f>I29+I30+I31+I32+I33+I34</f>
        <v>0</v>
      </c>
    </row>
    <row r="36" spans="1:9" ht="22.9" customHeight="1" x14ac:dyDescent="0.25">
      <c r="A36" s="199" t="s">
        <v>196</v>
      </c>
      <c r="B36" s="199"/>
      <c r="C36" s="199"/>
      <c r="D36" s="199"/>
      <c r="E36" s="199"/>
      <c r="F36" s="199"/>
      <c r="G36" s="31">
        <v>28</v>
      </c>
      <c r="H36" s="103">
        <v>0</v>
      </c>
      <c r="I36" s="103">
        <v>0</v>
      </c>
    </row>
    <row r="37" spans="1:9" ht="13" customHeight="1" x14ac:dyDescent="0.25">
      <c r="A37" s="199" t="s">
        <v>197</v>
      </c>
      <c r="B37" s="199"/>
      <c r="C37" s="199"/>
      <c r="D37" s="199"/>
      <c r="E37" s="199"/>
      <c r="F37" s="199"/>
      <c r="G37" s="31">
        <v>29</v>
      </c>
      <c r="H37" s="103">
        <v>0</v>
      </c>
      <c r="I37" s="103">
        <v>0</v>
      </c>
    </row>
    <row r="38" spans="1:9" ht="13" customHeight="1" x14ac:dyDescent="0.25">
      <c r="A38" s="199" t="s">
        <v>198</v>
      </c>
      <c r="B38" s="199"/>
      <c r="C38" s="199"/>
      <c r="D38" s="199"/>
      <c r="E38" s="199"/>
      <c r="F38" s="199"/>
      <c r="G38" s="31">
        <v>30</v>
      </c>
      <c r="H38" s="103">
        <v>0</v>
      </c>
      <c r="I38" s="103">
        <v>0</v>
      </c>
    </row>
    <row r="39" spans="1:9" ht="13" customHeight="1" x14ac:dyDescent="0.25">
      <c r="A39" s="199" t="s">
        <v>199</v>
      </c>
      <c r="B39" s="199"/>
      <c r="C39" s="199"/>
      <c r="D39" s="199"/>
      <c r="E39" s="199"/>
      <c r="F39" s="199"/>
      <c r="G39" s="31">
        <v>31</v>
      </c>
      <c r="H39" s="103">
        <v>0</v>
      </c>
      <c r="I39" s="103">
        <v>0</v>
      </c>
    </row>
    <row r="40" spans="1:9" ht="13" customHeight="1" x14ac:dyDescent="0.25">
      <c r="A40" s="199" t="s">
        <v>200</v>
      </c>
      <c r="B40" s="199"/>
      <c r="C40" s="199"/>
      <c r="D40" s="199"/>
      <c r="E40" s="199"/>
      <c r="F40" s="199"/>
      <c r="G40" s="31">
        <v>32</v>
      </c>
      <c r="H40" s="103">
        <v>0</v>
      </c>
      <c r="I40" s="103">
        <v>0</v>
      </c>
    </row>
    <row r="41" spans="1:9" ht="24.05" customHeight="1" x14ac:dyDescent="0.25">
      <c r="A41" s="250" t="s">
        <v>201</v>
      </c>
      <c r="B41" s="250"/>
      <c r="C41" s="250"/>
      <c r="D41" s="250"/>
      <c r="E41" s="250"/>
      <c r="F41" s="250"/>
      <c r="G41" s="32">
        <v>33</v>
      </c>
      <c r="H41" s="104">
        <f>H36+H37+H38+H39+H40</f>
        <v>0</v>
      </c>
      <c r="I41" s="104">
        <f>I36+I37+I38+I39+I40</f>
        <v>0</v>
      </c>
    </row>
    <row r="42" spans="1:9" ht="29.7" customHeight="1" x14ac:dyDescent="0.25">
      <c r="A42" s="251" t="s">
        <v>202</v>
      </c>
      <c r="B42" s="251"/>
      <c r="C42" s="251"/>
      <c r="D42" s="251"/>
      <c r="E42" s="251"/>
      <c r="F42" s="251"/>
      <c r="G42" s="32">
        <v>34</v>
      </c>
      <c r="H42" s="104">
        <f>H35+H41</f>
        <v>0</v>
      </c>
      <c r="I42" s="104">
        <f>I35+I41</f>
        <v>0</v>
      </c>
    </row>
    <row r="43" spans="1:9" x14ac:dyDescent="0.25">
      <c r="A43" s="252" t="s">
        <v>203</v>
      </c>
      <c r="B43" s="252"/>
      <c r="C43" s="252"/>
      <c r="D43" s="252"/>
      <c r="E43" s="252"/>
      <c r="F43" s="252"/>
      <c r="G43" s="252"/>
      <c r="H43" s="252"/>
      <c r="I43" s="252"/>
    </row>
    <row r="44" spans="1:9" ht="13" customHeight="1" x14ac:dyDescent="0.25">
      <c r="A44" s="199" t="s">
        <v>204</v>
      </c>
      <c r="B44" s="199"/>
      <c r="C44" s="199"/>
      <c r="D44" s="199"/>
      <c r="E44" s="199"/>
      <c r="F44" s="199"/>
      <c r="G44" s="31">
        <v>35</v>
      </c>
      <c r="H44" s="103">
        <v>0</v>
      </c>
      <c r="I44" s="103">
        <v>0</v>
      </c>
    </row>
    <row r="45" spans="1:9" ht="25.2" customHeight="1" x14ac:dyDescent="0.25">
      <c r="A45" s="199" t="s">
        <v>205</v>
      </c>
      <c r="B45" s="199"/>
      <c r="C45" s="199"/>
      <c r="D45" s="199"/>
      <c r="E45" s="199"/>
      <c r="F45" s="199"/>
      <c r="G45" s="31">
        <v>36</v>
      </c>
      <c r="H45" s="103">
        <v>0</v>
      </c>
      <c r="I45" s="103">
        <v>0</v>
      </c>
    </row>
    <row r="46" spans="1:9" ht="13" customHeight="1" x14ac:dyDescent="0.25">
      <c r="A46" s="199" t="s">
        <v>206</v>
      </c>
      <c r="B46" s="199"/>
      <c r="C46" s="199"/>
      <c r="D46" s="199"/>
      <c r="E46" s="199"/>
      <c r="F46" s="199"/>
      <c r="G46" s="31">
        <v>37</v>
      </c>
      <c r="H46" s="103">
        <v>0</v>
      </c>
      <c r="I46" s="103">
        <v>0</v>
      </c>
    </row>
    <row r="47" spans="1:9" ht="13" customHeight="1" x14ac:dyDescent="0.25">
      <c r="A47" s="199" t="s">
        <v>207</v>
      </c>
      <c r="B47" s="199"/>
      <c r="C47" s="199"/>
      <c r="D47" s="199"/>
      <c r="E47" s="199"/>
      <c r="F47" s="199"/>
      <c r="G47" s="31">
        <v>38</v>
      </c>
      <c r="H47" s="103">
        <v>0</v>
      </c>
      <c r="I47" s="103">
        <v>0</v>
      </c>
    </row>
    <row r="48" spans="1:9" ht="22.2" customHeight="1" x14ac:dyDescent="0.25">
      <c r="A48" s="250" t="s">
        <v>208</v>
      </c>
      <c r="B48" s="250"/>
      <c r="C48" s="250"/>
      <c r="D48" s="250"/>
      <c r="E48" s="250"/>
      <c r="F48" s="250"/>
      <c r="G48" s="32">
        <v>39</v>
      </c>
      <c r="H48" s="104">
        <f>H44+H45+H46+H47</f>
        <v>0</v>
      </c>
      <c r="I48" s="104">
        <f>I44+I45+I46+I47</f>
        <v>0</v>
      </c>
    </row>
    <row r="49" spans="1:9" ht="24.65" customHeight="1" x14ac:dyDescent="0.25">
      <c r="A49" s="199" t="s">
        <v>303</v>
      </c>
      <c r="B49" s="199"/>
      <c r="C49" s="199"/>
      <c r="D49" s="199"/>
      <c r="E49" s="199"/>
      <c r="F49" s="199"/>
      <c r="G49" s="31">
        <v>40</v>
      </c>
      <c r="H49" s="103">
        <v>0</v>
      </c>
      <c r="I49" s="103">
        <v>0</v>
      </c>
    </row>
    <row r="50" spans="1:9" ht="13" customHeight="1" x14ac:dyDescent="0.25">
      <c r="A50" s="199" t="s">
        <v>209</v>
      </c>
      <c r="B50" s="199"/>
      <c r="C50" s="199"/>
      <c r="D50" s="199"/>
      <c r="E50" s="199"/>
      <c r="F50" s="199"/>
      <c r="G50" s="31">
        <v>41</v>
      </c>
      <c r="H50" s="103">
        <v>0</v>
      </c>
      <c r="I50" s="103">
        <v>0</v>
      </c>
    </row>
    <row r="51" spans="1:9" ht="13" customHeight="1" x14ac:dyDescent="0.25">
      <c r="A51" s="199" t="s">
        <v>210</v>
      </c>
      <c r="B51" s="199"/>
      <c r="C51" s="199"/>
      <c r="D51" s="199"/>
      <c r="E51" s="199"/>
      <c r="F51" s="199"/>
      <c r="G51" s="31">
        <v>42</v>
      </c>
      <c r="H51" s="103">
        <v>0</v>
      </c>
      <c r="I51" s="103">
        <v>0</v>
      </c>
    </row>
    <row r="52" spans="1:9" ht="22.9" customHeight="1" x14ac:dyDescent="0.25">
      <c r="A52" s="199" t="s">
        <v>211</v>
      </c>
      <c r="B52" s="199"/>
      <c r="C52" s="199"/>
      <c r="D52" s="199"/>
      <c r="E52" s="199"/>
      <c r="F52" s="199"/>
      <c r="G52" s="31">
        <v>43</v>
      </c>
      <c r="H52" s="103">
        <v>0</v>
      </c>
      <c r="I52" s="103">
        <v>0</v>
      </c>
    </row>
    <row r="53" spans="1:9" ht="13" customHeight="1" x14ac:dyDescent="0.25">
      <c r="A53" s="199" t="s">
        <v>212</v>
      </c>
      <c r="B53" s="199"/>
      <c r="C53" s="199"/>
      <c r="D53" s="199"/>
      <c r="E53" s="199"/>
      <c r="F53" s="199"/>
      <c r="G53" s="31">
        <v>44</v>
      </c>
      <c r="H53" s="103">
        <v>0</v>
      </c>
      <c r="I53" s="103">
        <v>0</v>
      </c>
    </row>
    <row r="54" spans="1:9" ht="30.85" customHeight="1" x14ac:dyDescent="0.25">
      <c r="A54" s="250" t="s">
        <v>213</v>
      </c>
      <c r="B54" s="250"/>
      <c r="C54" s="250"/>
      <c r="D54" s="250"/>
      <c r="E54" s="250"/>
      <c r="F54" s="250"/>
      <c r="G54" s="32">
        <v>45</v>
      </c>
      <c r="H54" s="104">
        <f>H49+H50+H51+H52+H53</f>
        <v>0</v>
      </c>
      <c r="I54" s="104">
        <f>I49+I50+I51+I52+I53</f>
        <v>0</v>
      </c>
    </row>
    <row r="55" spans="1:9" ht="29.7" customHeight="1" x14ac:dyDescent="0.25">
      <c r="A55" s="251" t="s">
        <v>214</v>
      </c>
      <c r="B55" s="251"/>
      <c r="C55" s="251"/>
      <c r="D55" s="251"/>
      <c r="E55" s="251"/>
      <c r="F55" s="251"/>
      <c r="G55" s="32">
        <v>46</v>
      </c>
      <c r="H55" s="104">
        <f>H48+H54</f>
        <v>0</v>
      </c>
      <c r="I55" s="104">
        <f>I48+I54</f>
        <v>0</v>
      </c>
    </row>
    <row r="56" spans="1:9" x14ac:dyDescent="0.25">
      <c r="A56" s="199" t="s">
        <v>215</v>
      </c>
      <c r="B56" s="199"/>
      <c r="C56" s="199"/>
      <c r="D56" s="199"/>
      <c r="E56" s="199"/>
      <c r="F56" s="199"/>
      <c r="G56" s="31">
        <v>47</v>
      </c>
      <c r="H56" s="103">
        <v>0</v>
      </c>
      <c r="I56" s="103">
        <v>0</v>
      </c>
    </row>
    <row r="57" spans="1:9" ht="26.5" customHeight="1" x14ac:dyDescent="0.25">
      <c r="A57" s="251" t="s">
        <v>216</v>
      </c>
      <c r="B57" s="251"/>
      <c r="C57" s="251"/>
      <c r="D57" s="251"/>
      <c r="E57" s="251"/>
      <c r="F57" s="251"/>
      <c r="G57" s="32">
        <v>48</v>
      </c>
      <c r="H57" s="104">
        <f>H27+H42+H55+H56</f>
        <v>0</v>
      </c>
      <c r="I57" s="104">
        <f>I27+I42+I55+I56</f>
        <v>0</v>
      </c>
    </row>
    <row r="58" spans="1:9" x14ac:dyDescent="0.25">
      <c r="A58" s="253" t="s">
        <v>217</v>
      </c>
      <c r="B58" s="253"/>
      <c r="C58" s="253"/>
      <c r="D58" s="253"/>
      <c r="E58" s="253"/>
      <c r="F58" s="253"/>
      <c r="G58" s="31">
        <v>49</v>
      </c>
      <c r="H58" s="103">
        <v>0</v>
      </c>
      <c r="I58" s="103">
        <v>0</v>
      </c>
    </row>
    <row r="59" spans="1:9" ht="31.1" customHeight="1" x14ac:dyDescent="0.25">
      <c r="A59" s="251" t="s">
        <v>218</v>
      </c>
      <c r="B59" s="251"/>
      <c r="C59" s="251"/>
      <c r="D59" s="251"/>
      <c r="E59" s="251"/>
      <c r="F59" s="251"/>
      <c r="G59" s="32">
        <v>50</v>
      </c>
      <c r="H59" s="104">
        <f>H57+H58</f>
        <v>0</v>
      </c>
      <c r="I59" s="104">
        <f>I57+I58</f>
        <v>0</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topLeftCell="A31" zoomScaleNormal="100" zoomScaleSheetLayoutView="100" workbookViewId="0">
      <selection activeCell="K54" sqref="K54"/>
    </sheetView>
  </sheetViews>
  <sheetFormatPr defaultRowHeight="12.7"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3" customHeight="1" x14ac:dyDescent="0.25">
      <c r="A1" s="255" t="s">
        <v>219</v>
      </c>
      <c r="B1" s="256"/>
      <c r="C1" s="256"/>
      <c r="D1" s="256"/>
      <c r="E1" s="256"/>
      <c r="F1" s="256"/>
      <c r="G1" s="256"/>
      <c r="H1" s="256"/>
      <c r="I1" s="256"/>
    </row>
    <row r="2" spans="1:9" ht="13" customHeight="1" x14ac:dyDescent="0.25">
      <c r="A2" s="257" t="s">
        <v>530</v>
      </c>
      <c r="B2" s="209"/>
      <c r="C2" s="209"/>
      <c r="D2" s="209"/>
      <c r="E2" s="209"/>
      <c r="F2" s="209"/>
      <c r="G2" s="209"/>
      <c r="H2" s="209"/>
      <c r="I2" s="209"/>
    </row>
    <row r="3" spans="1:9" x14ac:dyDescent="0.25">
      <c r="A3" s="265" t="s">
        <v>437</v>
      </c>
      <c r="B3" s="266"/>
      <c r="C3" s="266"/>
      <c r="D3" s="266"/>
      <c r="E3" s="266"/>
      <c r="F3" s="266"/>
      <c r="G3" s="266"/>
      <c r="H3" s="266"/>
      <c r="I3" s="266"/>
    </row>
    <row r="4" spans="1:9" x14ac:dyDescent="0.25">
      <c r="A4" s="258" t="s">
        <v>464</v>
      </c>
      <c r="B4" s="212"/>
      <c r="C4" s="212"/>
      <c r="D4" s="212"/>
      <c r="E4" s="212"/>
      <c r="F4" s="212"/>
      <c r="G4" s="212"/>
      <c r="H4" s="212"/>
      <c r="I4" s="213"/>
    </row>
    <row r="5" spans="1:9" ht="22.5" x14ac:dyDescent="0.25">
      <c r="A5" s="261" t="s">
        <v>2</v>
      </c>
      <c r="B5" s="217"/>
      <c r="C5" s="217"/>
      <c r="D5" s="217"/>
      <c r="E5" s="217"/>
      <c r="F5" s="217"/>
      <c r="G5" s="28" t="s">
        <v>103</v>
      </c>
      <c r="H5" s="29" t="s">
        <v>299</v>
      </c>
      <c r="I5" s="29" t="s">
        <v>278</v>
      </c>
    </row>
    <row r="6" spans="1:9" x14ac:dyDescent="0.25">
      <c r="A6" s="262">
        <v>1</v>
      </c>
      <c r="B6" s="217"/>
      <c r="C6" s="217"/>
      <c r="D6" s="217"/>
      <c r="E6" s="217"/>
      <c r="F6" s="217"/>
      <c r="G6" s="105">
        <v>2</v>
      </c>
      <c r="H6" s="29" t="s">
        <v>166</v>
      </c>
      <c r="I6" s="29" t="s">
        <v>167</v>
      </c>
    </row>
    <row r="7" spans="1:9" x14ac:dyDescent="0.25">
      <c r="A7" s="273" t="s">
        <v>168</v>
      </c>
      <c r="B7" s="274"/>
      <c r="C7" s="274"/>
      <c r="D7" s="274"/>
      <c r="E7" s="274"/>
      <c r="F7" s="274"/>
      <c r="G7" s="274"/>
      <c r="H7" s="274"/>
      <c r="I7" s="275"/>
    </row>
    <row r="8" spans="1:9" x14ac:dyDescent="0.25">
      <c r="A8" s="276" t="s">
        <v>220</v>
      </c>
      <c r="B8" s="276"/>
      <c r="C8" s="276"/>
      <c r="D8" s="276"/>
      <c r="E8" s="276"/>
      <c r="F8" s="276"/>
      <c r="G8" s="10">
        <v>1</v>
      </c>
      <c r="H8" s="106">
        <v>5206481</v>
      </c>
      <c r="I8" s="106">
        <f>5967839.47-2849.03+273184.45</f>
        <v>6238174.8899999997</v>
      </c>
    </row>
    <row r="9" spans="1:9" x14ac:dyDescent="0.25">
      <c r="A9" s="263" t="s">
        <v>221</v>
      </c>
      <c r="B9" s="263"/>
      <c r="C9" s="263"/>
      <c r="D9" s="263"/>
      <c r="E9" s="263"/>
      <c r="F9" s="263"/>
      <c r="G9" s="11">
        <v>2</v>
      </c>
      <c r="H9" s="107">
        <v>4725</v>
      </c>
      <c r="I9" s="107">
        <v>2849.03</v>
      </c>
    </row>
    <row r="10" spans="1:9" x14ac:dyDescent="0.25">
      <c r="A10" s="263" t="s">
        <v>222</v>
      </c>
      <c r="B10" s="263"/>
      <c r="C10" s="263"/>
      <c r="D10" s="263"/>
      <c r="E10" s="263"/>
      <c r="F10" s="263"/>
      <c r="G10" s="11">
        <v>3</v>
      </c>
      <c r="H10" s="107">
        <v>4648</v>
      </c>
      <c r="I10" s="107">
        <v>2484.4</v>
      </c>
    </row>
    <row r="11" spans="1:9" x14ac:dyDescent="0.25">
      <c r="A11" s="263" t="s">
        <v>223</v>
      </c>
      <c r="B11" s="263"/>
      <c r="C11" s="263"/>
      <c r="D11" s="263"/>
      <c r="E11" s="263"/>
      <c r="F11" s="263"/>
      <c r="G11" s="11">
        <v>4</v>
      </c>
      <c r="H11" s="107">
        <v>376861</v>
      </c>
      <c r="I11" s="107">
        <v>197128.79</v>
      </c>
    </row>
    <row r="12" spans="1:9" x14ac:dyDescent="0.25">
      <c r="A12" s="263" t="s">
        <v>378</v>
      </c>
      <c r="B12" s="263"/>
      <c r="C12" s="263"/>
      <c r="D12" s="263"/>
      <c r="E12" s="263"/>
      <c r="F12" s="263"/>
      <c r="G12" s="11">
        <v>5</v>
      </c>
      <c r="H12" s="107">
        <v>1900</v>
      </c>
      <c r="I12" s="107">
        <v>529.22</v>
      </c>
    </row>
    <row r="13" spans="1:9" ht="24.65" customHeight="1" x14ac:dyDescent="0.25">
      <c r="A13" s="264" t="s">
        <v>379</v>
      </c>
      <c r="B13" s="264"/>
      <c r="C13" s="264"/>
      <c r="D13" s="264"/>
      <c r="E13" s="264"/>
      <c r="F13" s="264"/>
      <c r="G13" s="25">
        <v>6</v>
      </c>
      <c r="H13" s="108">
        <f>SUM(H8:H12)</f>
        <v>5594615</v>
      </c>
      <c r="I13" s="108">
        <f>SUM(I8:I12)</f>
        <v>6441166.3300000001</v>
      </c>
    </row>
    <row r="14" spans="1:9" ht="13" customHeight="1" x14ac:dyDescent="0.25">
      <c r="A14" s="263" t="s">
        <v>380</v>
      </c>
      <c r="B14" s="263"/>
      <c r="C14" s="263"/>
      <c r="D14" s="263"/>
      <c r="E14" s="263"/>
      <c r="F14" s="263"/>
      <c r="G14" s="11">
        <v>7</v>
      </c>
      <c r="H14" s="107">
        <v>-2273434</v>
      </c>
      <c r="I14" s="107">
        <f>-2800585.01+150122.99</f>
        <v>-2650462.02</v>
      </c>
    </row>
    <row r="15" spans="1:9" ht="13" customHeight="1" x14ac:dyDescent="0.25">
      <c r="A15" s="263" t="s">
        <v>381</v>
      </c>
      <c r="B15" s="263"/>
      <c r="C15" s="263"/>
      <c r="D15" s="263"/>
      <c r="E15" s="263"/>
      <c r="F15" s="263"/>
      <c r="G15" s="11">
        <v>8</v>
      </c>
      <c r="H15" s="107">
        <v>-487312</v>
      </c>
      <c r="I15" s="107">
        <v>-534050.9</v>
      </c>
    </row>
    <row r="16" spans="1:9" ht="13" customHeight="1" x14ac:dyDescent="0.25">
      <c r="A16" s="263" t="s">
        <v>382</v>
      </c>
      <c r="B16" s="263"/>
      <c r="C16" s="263"/>
      <c r="D16" s="263"/>
      <c r="E16" s="263"/>
      <c r="F16" s="263"/>
      <c r="G16" s="11">
        <v>9</v>
      </c>
      <c r="H16" s="107">
        <v>0</v>
      </c>
      <c r="I16" s="107">
        <v>0</v>
      </c>
    </row>
    <row r="17" spans="1:9" ht="13" customHeight="1" x14ac:dyDescent="0.25">
      <c r="A17" s="263" t="s">
        <v>383</v>
      </c>
      <c r="B17" s="263"/>
      <c r="C17" s="263"/>
      <c r="D17" s="263"/>
      <c r="E17" s="263"/>
      <c r="F17" s="263"/>
      <c r="G17" s="11">
        <v>10</v>
      </c>
      <c r="H17" s="107">
        <v>-179584</v>
      </c>
      <c r="I17" s="107">
        <v>-128022.15</v>
      </c>
    </row>
    <row r="18" spans="1:9" ht="13" customHeight="1" x14ac:dyDescent="0.25">
      <c r="A18" s="263" t="s">
        <v>384</v>
      </c>
      <c r="B18" s="263"/>
      <c r="C18" s="263"/>
      <c r="D18" s="263"/>
      <c r="E18" s="263"/>
      <c r="F18" s="263"/>
      <c r="G18" s="11">
        <v>11</v>
      </c>
      <c r="H18" s="107">
        <v>0</v>
      </c>
      <c r="I18" s="107">
        <v>0</v>
      </c>
    </row>
    <row r="19" spans="1:9" ht="13" customHeight="1" x14ac:dyDescent="0.25">
      <c r="A19" s="263" t="s">
        <v>385</v>
      </c>
      <c r="B19" s="263"/>
      <c r="C19" s="263"/>
      <c r="D19" s="263"/>
      <c r="E19" s="263"/>
      <c r="F19" s="263"/>
      <c r="G19" s="11">
        <v>12</v>
      </c>
      <c r="H19" s="107">
        <v>-415695</v>
      </c>
      <c r="I19" s="107">
        <v>-354125.16</v>
      </c>
    </row>
    <row r="20" spans="1:9" ht="26.25" customHeight="1" x14ac:dyDescent="0.25">
      <c r="A20" s="264" t="s">
        <v>386</v>
      </c>
      <c r="B20" s="264"/>
      <c r="C20" s="264"/>
      <c r="D20" s="264"/>
      <c r="E20" s="264"/>
      <c r="F20" s="264"/>
      <c r="G20" s="25">
        <v>13</v>
      </c>
      <c r="H20" s="108">
        <f>SUM(H14:H19)</f>
        <v>-3356025</v>
      </c>
      <c r="I20" s="108">
        <f>SUM(I14:I19)</f>
        <v>-3666660.23</v>
      </c>
    </row>
    <row r="21" spans="1:9" ht="27.65" customHeight="1" x14ac:dyDescent="0.25">
      <c r="A21" s="272" t="s">
        <v>387</v>
      </c>
      <c r="B21" s="272"/>
      <c r="C21" s="272"/>
      <c r="D21" s="272"/>
      <c r="E21" s="272"/>
      <c r="F21" s="272"/>
      <c r="G21" s="26">
        <v>14</v>
      </c>
      <c r="H21" s="109">
        <f>H13+H20</f>
        <v>2238590</v>
      </c>
      <c r="I21" s="109">
        <f>I13+I20</f>
        <v>2774506.1</v>
      </c>
    </row>
    <row r="22" spans="1:9" x14ac:dyDescent="0.25">
      <c r="A22" s="273" t="s">
        <v>188</v>
      </c>
      <c r="B22" s="274"/>
      <c r="C22" s="274"/>
      <c r="D22" s="274"/>
      <c r="E22" s="274"/>
      <c r="F22" s="274"/>
      <c r="G22" s="274"/>
      <c r="H22" s="274"/>
      <c r="I22" s="275"/>
    </row>
    <row r="23" spans="1:9" ht="26.5" customHeight="1" x14ac:dyDescent="0.25">
      <c r="A23" s="276" t="s">
        <v>224</v>
      </c>
      <c r="B23" s="276"/>
      <c r="C23" s="276"/>
      <c r="D23" s="276"/>
      <c r="E23" s="276"/>
      <c r="F23" s="276"/>
      <c r="G23" s="10">
        <v>15</v>
      </c>
      <c r="H23" s="106">
        <v>0</v>
      </c>
      <c r="I23" s="106">
        <v>0</v>
      </c>
    </row>
    <row r="24" spans="1:9" ht="13" customHeight="1" x14ac:dyDescent="0.25">
      <c r="A24" s="263" t="s">
        <v>225</v>
      </c>
      <c r="B24" s="263"/>
      <c r="C24" s="263"/>
      <c r="D24" s="263"/>
      <c r="E24" s="263"/>
      <c r="F24" s="263"/>
      <c r="G24" s="10">
        <v>16</v>
      </c>
      <c r="H24" s="107">
        <v>0</v>
      </c>
      <c r="I24" s="107">
        <v>0</v>
      </c>
    </row>
    <row r="25" spans="1:9" ht="13" customHeight="1" x14ac:dyDescent="0.25">
      <c r="A25" s="263" t="s">
        <v>226</v>
      </c>
      <c r="B25" s="263"/>
      <c r="C25" s="263"/>
      <c r="D25" s="263"/>
      <c r="E25" s="263"/>
      <c r="F25" s="263"/>
      <c r="G25" s="10">
        <v>17</v>
      </c>
      <c r="H25" s="107">
        <v>17004</v>
      </c>
      <c r="I25" s="107">
        <v>27058.03</v>
      </c>
    </row>
    <row r="26" spans="1:9" ht="13" customHeight="1" x14ac:dyDescent="0.25">
      <c r="A26" s="263" t="s">
        <v>227</v>
      </c>
      <c r="B26" s="263"/>
      <c r="C26" s="263"/>
      <c r="D26" s="263"/>
      <c r="E26" s="263"/>
      <c r="F26" s="263"/>
      <c r="G26" s="10">
        <v>18</v>
      </c>
      <c r="H26" s="107">
        <v>0</v>
      </c>
      <c r="I26" s="107">
        <v>0</v>
      </c>
    </row>
    <row r="27" spans="1:9" ht="13" customHeight="1" x14ac:dyDescent="0.25">
      <c r="A27" s="263" t="s">
        <v>228</v>
      </c>
      <c r="B27" s="263"/>
      <c r="C27" s="263"/>
      <c r="D27" s="263"/>
      <c r="E27" s="263"/>
      <c r="F27" s="263"/>
      <c r="G27" s="10">
        <v>19</v>
      </c>
      <c r="H27" s="107">
        <v>1432285</v>
      </c>
      <c r="I27" s="107">
        <v>2438030.35</v>
      </c>
    </row>
    <row r="28" spans="1:9" ht="13" customHeight="1" x14ac:dyDescent="0.25">
      <c r="A28" s="263" t="s">
        <v>229</v>
      </c>
      <c r="B28" s="263"/>
      <c r="C28" s="263"/>
      <c r="D28" s="263"/>
      <c r="E28" s="263"/>
      <c r="F28" s="263"/>
      <c r="G28" s="10">
        <v>20</v>
      </c>
      <c r="H28" s="107">
        <v>0</v>
      </c>
      <c r="I28" s="107">
        <v>0</v>
      </c>
    </row>
    <row r="29" spans="1:9" ht="24.05" customHeight="1" x14ac:dyDescent="0.25">
      <c r="A29" s="269" t="s">
        <v>388</v>
      </c>
      <c r="B29" s="269"/>
      <c r="C29" s="269"/>
      <c r="D29" s="269"/>
      <c r="E29" s="269"/>
      <c r="F29" s="269"/>
      <c r="G29" s="25">
        <v>21</v>
      </c>
      <c r="H29" s="110">
        <f>SUM(H23:H28)</f>
        <v>1449289</v>
      </c>
      <c r="I29" s="110">
        <f>SUM(I23:I28)</f>
        <v>2465088.38</v>
      </c>
    </row>
    <row r="30" spans="1:9" ht="27.25" customHeight="1" x14ac:dyDescent="0.25">
      <c r="A30" s="263" t="s">
        <v>230</v>
      </c>
      <c r="B30" s="263"/>
      <c r="C30" s="263"/>
      <c r="D30" s="263"/>
      <c r="E30" s="263"/>
      <c r="F30" s="263"/>
      <c r="G30" s="11">
        <v>22</v>
      </c>
      <c r="H30" s="107">
        <v>-1529676</v>
      </c>
      <c r="I30" s="107">
        <f>-2145337.46-150122.99</f>
        <v>-2295460.4500000002</v>
      </c>
    </row>
    <row r="31" spans="1:9" ht="13" customHeight="1" x14ac:dyDescent="0.25">
      <c r="A31" s="263" t="s">
        <v>231</v>
      </c>
      <c r="B31" s="263"/>
      <c r="C31" s="263"/>
      <c r="D31" s="263"/>
      <c r="E31" s="263"/>
      <c r="F31" s="263"/>
      <c r="G31" s="11">
        <v>23</v>
      </c>
      <c r="H31" s="107">
        <v>0</v>
      </c>
      <c r="I31" s="107">
        <v>-100000</v>
      </c>
    </row>
    <row r="32" spans="1:9" ht="13" customHeight="1" x14ac:dyDescent="0.25">
      <c r="A32" s="263" t="s">
        <v>389</v>
      </c>
      <c r="B32" s="263"/>
      <c r="C32" s="263"/>
      <c r="D32" s="263"/>
      <c r="E32" s="263"/>
      <c r="F32" s="263"/>
      <c r="G32" s="11">
        <v>24</v>
      </c>
      <c r="H32" s="107">
        <v>-942530</v>
      </c>
      <c r="I32" s="107">
        <v>-1500000</v>
      </c>
    </row>
    <row r="33" spans="1:9" ht="13" customHeight="1" x14ac:dyDescent="0.25">
      <c r="A33" s="263" t="s">
        <v>232</v>
      </c>
      <c r="B33" s="263"/>
      <c r="C33" s="263"/>
      <c r="D33" s="263"/>
      <c r="E33" s="263"/>
      <c r="F33" s="263"/>
      <c r="G33" s="11">
        <v>25</v>
      </c>
      <c r="H33" s="107">
        <v>0</v>
      </c>
      <c r="I33" s="107">
        <v>0</v>
      </c>
    </row>
    <row r="34" spans="1:9" ht="13" customHeight="1" x14ac:dyDescent="0.25">
      <c r="A34" s="263" t="s">
        <v>233</v>
      </c>
      <c r="B34" s="263"/>
      <c r="C34" s="263"/>
      <c r="D34" s="263"/>
      <c r="E34" s="263"/>
      <c r="F34" s="263"/>
      <c r="G34" s="11">
        <v>26</v>
      </c>
      <c r="H34" s="107">
        <v>0</v>
      </c>
      <c r="I34" s="107">
        <v>0</v>
      </c>
    </row>
    <row r="35" spans="1:9" ht="25.95" customHeight="1" x14ac:dyDescent="0.25">
      <c r="A35" s="269" t="s">
        <v>390</v>
      </c>
      <c r="B35" s="269"/>
      <c r="C35" s="269"/>
      <c r="D35" s="269"/>
      <c r="E35" s="269"/>
      <c r="F35" s="269"/>
      <c r="G35" s="25">
        <v>27</v>
      </c>
      <c r="H35" s="110">
        <f>SUM(H30:H34)</f>
        <v>-2472206</v>
      </c>
      <c r="I35" s="110">
        <f>SUM(I30:I34)</f>
        <v>-3895460.45</v>
      </c>
    </row>
    <row r="36" spans="1:9" ht="28.1" customHeight="1" x14ac:dyDescent="0.25">
      <c r="A36" s="272" t="s">
        <v>391</v>
      </c>
      <c r="B36" s="272"/>
      <c r="C36" s="272"/>
      <c r="D36" s="272"/>
      <c r="E36" s="272"/>
      <c r="F36" s="272"/>
      <c r="G36" s="26">
        <v>28</v>
      </c>
      <c r="H36" s="111">
        <f>H29+H35</f>
        <v>-1022917</v>
      </c>
      <c r="I36" s="111">
        <f>I29+I35</f>
        <v>-1430372.07</v>
      </c>
    </row>
    <row r="37" spans="1:9" x14ac:dyDescent="0.25">
      <c r="A37" s="273" t="s">
        <v>203</v>
      </c>
      <c r="B37" s="274"/>
      <c r="C37" s="274"/>
      <c r="D37" s="274"/>
      <c r="E37" s="274"/>
      <c r="F37" s="274"/>
      <c r="G37" s="274">
        <v>0</v>
      </c>
      <c r="H37" s="274"/>
      <c r="I37" s="275"/>
    </row>
    <row r="38" spans="1:9" ht="13" customHeight="1" x14ac:dyDescent="0.25">
      <c r="A38" s="277" t="s">
        <v>234</v>
      </c>
      <c r="B38" s="277"/>
      <c r="C38" s="277"/>
      <c r="D38" s="277"/>
      <c r="E38" s="277"/>
      <c r="F38" s="277"/>
      <c r="G38" s="10">
        <v>29</v>
      </c>
      <c r="H38" s="106">
        <v>0</v>
      </c>
      <c r="I38" s="106">
        <v>0</v>
      </c>
    </row>
    <row r="39" spans="1:9" ht="25.2" customHeight="1" x14ac:dyDescent="0.25">
      <c r="A39" s="268" t="s">
        <v>235</v>
      </c>
      <c r="B39" s="268"/>
      <c r="C39" s="268"/>
      <c r="D39" s="268"/>
      <c r="E39" s="268"/>
      <c r="F39" s="268"/>
      <c r="G39" s="11">
        <v>30</v>
      </c>
      <c r="H39" s="107">
        <v>0</v>
      </c>
      <c r="I39" s="107">
        <v>0</v>
      </c>
    </row>
    <row r="40" spans="1:9" ht="13" customHeight="1" x14ac:dyDescent="0.25">
      <c r="A40" s="268" t="s">
        <v>236</v>
      </c>
      <c r="B40" s="268"/>
      <c r="C40" s="268"/>
      <c r="D40" s="268"/>
      <c r="E40" s="268"/>
      <c r="F40" s="268"/>
      <c r="G40" s="11">
        <v>31</v>
      </c>
      <c r="H40" s="107">
        <v>830000</v>
      </c>
      <c r="I40" s="107">
        <v>0</v>
      </c>
    </row>
    <row r="41" spans="1:9" ht="13" customHeight="1" x14ac:dyDescent="0.25">
      <c r="A41" s="268" t="s">
        <v>237</v>
      </c>
      <c r="B41" s="268"/>
      <c r="C41" s="268"/>
      <c r="D41" s="268"/>
      <c r="E41" s="268"/>
      <c r="F41" s="268"/>
      <c r="G41" s="11">
        <v>32</v>
      </c>
      <c r="H41" s="107">
        <v>0</v>
      </c>
      <c r="I41" s="107">
        <v>0</v>
      </c>
    </row>
    <row r="42" spans="1:9" ht="25.95" customHeight="1" x14ac:dyDescent="0.25">
      <c r="A42" s="269" t="s">
        <v>392</v>
      </c>
      <c r="B42" s="269"/>
      <c r="C42" s="269"/>
      <c r="D42" s="269"/>
      <c r="E42" s="269"/>
      <c r="F42" s="269"/>
      <c r="G42" s="25">
        <v>33</v>
      </c>
      <c r="H42" s="110">
        <f>H41+H40+H39+H38</f>
        <v>830000</v>
      </c>
      <c r="I42" s="110">
        <f>I41+I40+I39+I38</f>
        <v>0</v>
      </c>
    </row>
    <row r="43" spans="1:9" ht="24.65" customHeight="1" x14ac:dyDescent="0.25">
      <c r="A43" s="268" t="s">
        <v>238</v>
      </c>
      <c r="B43" s="268"/>
      <c r="C43" s="268"/>
      <c r="D43" s="268"/>
      <c r="E43" s="268"/>
      <c r="F43" s="268"/>
      <c r="G43" s="11">
        <v>34</v>
      </c>
      <c r="H43" s="107">
        <v>-644460</v>
      </c>
      <c r="I43" s="107">
        <v>-534211.37</v>
      </c>
    </row>
    <row r="44" spans="1:9" ht="13" customHeight="1" x14ac:dyDescent="0.25">
      <c r="A44" s="268" t="s">
        <v>239</v>
      </c>
      <c r="B44" s="268"/>
      <c r="C44" s="268"/>
      <c r="D44" s="268"/>
      <c r="E44" s="268"/>
      <c r="F44" s="268"/>
      <c r="G44" s="11">
        <v>35</v>
      </c>
      <c r="H44" s="107">
        <v>-3911</v>
      </c>
      <c r="I44" s="107">
        <v>0</v>
      </c>
    </row>
    <row r="45" spans="1:9" ht="13" customHeight="1" x14ac:dyDescent="0.25">
      <c r="A45" s="268" t="s">
        <v>240</v>
      </c>
      <c r="B45" s="268"/>
      <c r="C45" s="268"/>
      <c r="D45" s="268"/>
      <c r="E45" s="268"/>
      <c r="F45" s="268"/>
      <c r="G45" s="11">
        <v>36</v>
      </c>
      <c r="H45" s="107">
        <v>0</v>
      </c>
      <c r="I45" s="107">
        <v>0</v>
      </c>
    </row>
    <row r="46" spans="1:9" ht="21.05" customHeight="1" x14ac:dyDescent="0.25">
      <c r="A46" s="268" t="s">
        <v>241</v>
      </c>
      <c r="B46" s="268"/>
      <c r="C46" s="268"/>
      <c r="D46" s="268"/>
      <c r="E46" s="268"/>
      <c r="F46" s="268"/>
      <c r="G46" s="11">
        <v>37</v>
      </c>
      <c r="H46" s="107">
        <v>0</v>
      </c>
      <c r="I46" s="107">
        <v>0</v>
      </c>
    </row>
    <row r="47" spans="1:9" ht="13" customHeight="1" x14ac:dyDescent="0.25">
      <c r="A47" s="268" t="s">
        <v>242</v>
      </c>
      <c r="B47" s="268"/>
      <c r="C47" s="268"/>
      <c r="D47" s="268"/>
      <c r="E47" s="268"/>
      <c r="F47" s="268"/>
      <c r="G47" s="11">
        <v>38</v>
      </c>
      <c r="H47" s="107">
        <v>0</v>
      </c>
      <c r="I47" s="107">
        <v>0</v>
      </c>
    </row>
    <row r="48" spans="1:9" ht="22.9" customHeight="1" x14ac:dyDescent="0.25">
      <c r="A48" s="269" t="s">
        <v>393</v>
      </c>
      <c r="B48" s="269"/>
      <c r="C48" s="269"/>
      <c r="D48" s="269"/>
      <c r="E48" s="269"/>
      <c r="F48" s="269"/>
      <c r="G48" s="25">
        <v>39</v>
      </c>
      <c r="H48" s="110">
        <f>H47+H46+H45+H44+H43</f>
        <v>-648371</v>
      </c>
      <c r="I48" s="110">
        <f>I47+I46+I45+I44+I43</f>
        <v>-534211.37</v>
      </c>
    </row>
    <row r="49" spans="1:9" ht="25.95" customHeight="1" x14ac:dyDescent="0.25">
      <c r="A49" s="270" t="s">
        <v>423</v>
      </c>
      <c r="B49" s="270"/>
      <c r="C49" s="270"/>
      <c r="D49" s="270"/>
      <c r="E49" s="270"/>
      <c r="F49" s="270"/>
      <c r="G49" s="25">
        <v>40</v>
      </c>
      <c r="H49" s="110">
        <f>H48+H42</f>
        <v>181629</v>
      </c>
      <c r="I49" s="110">
        <f>I48+I42</f>
        <v>-534211.37</v>
      </c>
    </row>
    <row r="50" spans="1:9" ht="13" customHeight="1" x14ac:dyDescent="0.25">
      <c r="A50" s="263" t="s">
        <v>243</v>
      </c>
      <c r="B50" s="263"/>
      <c r="C50" s="263"/>
      <c r="D50" s="263"/>
      <c r="E50" s="263"/>
      <c r="F50" s="263"/>
      <c r="G50" s="11">
        <v>41</v>
      </c>
      <c r="H50" s="107">
        <v>0</v>
      </c>
      <c r="I50" s="107">
        <v>0</v>
      </c>
    </row>
    <row r="51" spans="1:9" ht="25.95" customHeight="1" x14ac:dyDescent="0.25">
      <c r="A51" s="270" t="s">
        <v>394</v>
      </c>
      <c r="B51" s="270"/>
      <c r="C51" s="270"/>
      <c r="D51" s="270"/>
      <c r="E51" s="270"/>
      <c r="F51" s="270"/>
      <c r="G51" s="25">
        <v>42</v>
      </c>
      <c r="H51" s="110">
        <f>H21+H36+H49+H50</f>
        <v>1397302</v>
      </c>
      <c r="I51" s="110">
        <f>I21+I36+I49+I50</f>
        <v>809922.66</v>
      </c>
    </row>
    <row r="52" spans="1:9" ht="13" customHeight="1" x14ac:dyDescent="0.25">
      <c r="A52" s="271" t="s">
        <v>217</v>
      </c>
      <c r="B52" s="271"/>
      <c r="C52" s="271"/>
      <c r="D52" s="271"/>
      <c r="E52" s="271"/>
      <c r="F52" s="271"/>
      <c r="G52" s="11">
        <v>43</v>
      </c>
      <c r="H52" s="107">
        <v>676121</v>
      </c>
      <c r="I52" s="107">
        <v>763581.12</v>
      </c>
    </row>
    <row r="53" spans="1:9" ht="32.15" customHeight="1" x14ac:dyDescent="0.25">
      <c r="A53" s="267" t="s">
        <v>395</v>
      </c>
      <c r="B53" s="267"/>
      <c r="C53" s="267"/>
      <c r="D53" s="267"/>
      <c r="E53" s="267"/>
      <c r="F53" s="267"/>
      <c r="G53" s="27">
        <v>44</v>
      </c>
      <c r="H53" s="112">
        <f>H52+H51</f>
        <v>2073423</v>
      </c>
      <c r="I53" s="112">
        <f>I52+I51</f>
        <v>1573503.78</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view="pageBreakPreview" topLeftCell="A27" zoomScaleNormal="100" zoomScaleSheetLayoutView="100" workbookViewId="0">
      <selection activeCell="A36" sqref="A36:F36"/>
    </sheetView>
  </sheetViews>
  <sheetFormatPr defaultRowHeight="12.7"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89" t="s">
        <v>244</v>
      </c>
      <c r="B1" s="290"/>
      <c r="C1" s="290"/>
      <c r="D1" s="290"/>
      <c r="E1" s="290"/>
      <c r="F1" s="290"/>
      <c r="G1" s="290"/>
      <c r="H1" s="290"/>
      <c r="I1" s="290"/>
      <c r="J1" s="290"/>
      <c r="K1" s="14"/>
    </row>
    <row r="2" spans="1:26" ht="15.55" x14ac:dyDescent="0.25">
      <c r="A2" s="2"/>
      <c r="B2" s="3"/>
      <c r="C2" s="291" t="s">
        <v>245</v>
      </c>
      <c r="D2" s="291"/>
      <c r="E2" s="5">
        <v>46023</v>
      </c>
      <c r="F2" s="4" t="s">
        <v>0</v>
      </c>
      <c r="G2" s="5">
        <v>46112</v>
      </c>
      <c r="H2" s="15"/>
      <c r="I2" s="15"/>
      <c r="J2" s="15"/>
      <c r="K2" s="14"/>
      <c r="Y2" s="16" t="s">
        <v>438</v>
      </c>
    </row>
    <row r="3" spans="1:26" ht="13.55" customHeight="1" x14ac:dyDescent="0.25">
      <c r="A3" s="292" t="s">
        <v>246</v>
      </c>
      <c r="B3" s="293"/>
      <c r="C3" s="293"/>
      <c r="D3" s="293"/>
      <c r="E3" s="293"/>
      <c r="F3" s="293"/>
      <c r="G3" s="292" t="s">
        <v>3</v>
      </c>
      <c r="H3" s="285" t="s">
        <v>247</v>
      </c>
      <c r="I3" s="285"/>
      <c r="J3" s="285"/>
      <c r="K3" s="285"/>
      <c r="L3" s="285"/>
      <c r="M3" s="285"/>
      <c r="N3" s="285"/>
      <c r="O3" s="285"/>
      <c r="P3" s="285"/>
      <c r="Q3" s="285"/>
      <c r="R3" s="285"/>
      <c r="S3" s="285"/>
      <c r="T3" s="285"/>
      <c r="U3" s="285"/>
      <c r="V3" s="285"/>
      <c r="W3" s="285"/>
      <c r="X3" s="285"/>
      <c r="Y3" s="285" t="s">
        <v>248</v>
      </c>
      <c r="Z3" s="285" t="s">
        <v>249</v>
      </c>
    </row>
    <row r="4" spans="1:26" ht="82.95" x14ac:dyDescent="0.25">
      <c r="A4" s="293"/>
      <c r="B4" s="293"/>
      <c r="C4" s="293"/>
      <c r="D4" s="293"/>
      <c r="E4" s="293"/>
      <c r="F4" s="293"/>
      <c r="G4" s="283"/>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286"/>
      <c r="Z4" s="286"/>
    </row>
    <row r="5" spans="1:26" ht="20.75" x14ac:dyDescent="0.25">
      <c r="A5" s="287">
        <v>1</v>
      </c>
      <c r="B5" s="287"/>
      <c r="C5" s="287"/>
      <c r="D5" s="287"/>
      <c r="E5" s="287"/>
      <c r="F5" s="287"/>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5">
      <c r="A6" s="281" t="s">
        <v>263</v>
      </c>
      <c r="B6" s="281"/>
      <c r="C6" s="281"/>
      <c r="D6" s="281"/>
      <c r="E6" s="281"/>
      <c r="F6" s="281"/>
      <c r="G6" s="281"/>
      <c r="H6" s="281"/>
      <c r="I6" s="281"/>
      <c r="J6" s="281"/>
      <c r="K6" s="281"/>
      <c r="L6" s="281"/>
      <c r="M6" s="281"/>
      <c r="N6" s="288"/>
      <c r="O6" s="288"/>
      <c r="P6" s="288"/>
      <c r="Q6" s="288"/>
      <c r="R6" s="288"/>
      <c r="S6" s="288"/>
      <c r="T6" s="288"/>
      <c r="U6" s="288"/>
      <c r="V6" s="288"/>
      <c r="W6" s="288"/>
      <c r="X6" s="288"/>
      <c r="Y6" s="288"/>
      <c r="Z6" s="282"/>
    </row>
    <row r="7" spans="1:26" x14ac:dyDescent="0.25">
      <c r="A7" s="284" t="s">
        <v>296</v>
      </c>
      <c r="B7" s="284"/>
      <c r="C7" s="284"/>
      <c r="D7" s="284"/>
      <c r="E7" s="284"/>
      <c r="F7" s="284"/>
      <c r="G7" s="117">
        <v>1</v>
      </c>
      <c r="H7" s="120">
        <v>14165541</v>
      </c>
      <c r="I7" s="120">
        <v>12005368.84</v>
      </c>
      <c r="J7" s="120">
        <v>75840.320000000007</v>
      </c>
      <c r="K7" s="120">
        <v>126454.48</v>
      </c>
      <c r="L7" s="120">
        <v>126454.48</v>
      </c>
      <c r="M7" s="120">
        <v>0</v>
      </c>
      <c r="N7" s="120">
        <v>0</v>
      </c>
      <c r="O7" s="120">
        <v>0</v>
      </c>
      <c r="P7" s="120">
        <v>1853185.63</v>
      </c>
      <c r="Q7" s="120">
        <v>0</v>
      </c>
      <c r="R7" s="120">
        <v>0</v>
      </c>
      <c r="S7" s="120">
        <v>0</v>
      </c>
      <c r="T7" s="120">
        <v>0</v>
      </c>
      <c r="U7" s="120">
        <v>0</v>
      </c>
      <c r="V7" s="120">
        <v>10747252.92</v>
      </c>
      <c r="W7" s="120">
        <v>0</v>
      </c>
      <c r="X7" s="122">
        <f>H7+I7+J7+K7-L7+M7+N7+O7+P7+Q7+R7+V7+W7+S7+T7+U7</f>
        <v>38847188.710000001</v>
      </c>
      <c r="Y7" s="120">
        <v>0</v>
      </c>
      <c r="Z7" s="122">
        <f>X7+Y7</f>
        <v>38847188.710000001</v>
      </c>
    </row>
    <row r="8" spans="1:26" x14ac:dyDescent="0.25">
      <c r="A8" s="279" t="s">
        <v>264</v>
      </c>
      <c r="B8" s="279"/>
      <c r="C8" s="279"/>
      <c r="D8" s="279"/>
      <c r="E8" s="279"/>
      <c r="F8" s="279"/>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79" t="s">
        <v>265</v>
      </c>
      <c r="B9" s="279"/>
      <c r="C9" s="279"/>
      <c r="D9" s="279"/>
      <c r="E9" s="279"/>
      <c r="F9" s="279"/>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05" customHeight="1" x14ac:dyDescent="0.25">
      <c r="A10" s="280" t="s">
        <v>297</v>
      </c>
      <c r="B10" s="280"/>
      <c r="C10" s="280"/>
      <c r="D10" s="280"/>
      <c r="E10" s="280"/>
      <c r="F10" s="280"/>
      <c r="G10" s="118">
        <v>4</v>
      </c>
      <c r="H10" s="122">
        <f>H7+H8+H9</f>
        <v>14165541</v>
      </c>
      <c r="I10" s="122">
        <f t="shared" ref="I10:Z10" si="2">I7+I8+I9</f>
        <v>12005368.84</v>
      </c>
      <c r="J10" s="122">
        <f t="shared" si="2"/>
        <v>75840.320000000007</v>
      </c>
      <c r="K10" s="122">
        <f>K7+K8+K9</f>
        <v>126454.48</v>
      </c>
      <c r="L10" s="122">
        <f t="shared" si="2"/>
        <v>126454.48</v>
      </c>
      <c r="M10" s="122">
        <f t="shared" si="2"/>
        <v>0</v>
      </c>
      <c r="N10" s="122">
        <f t="shared" si="2"/>
        <v>0</v>
      </c>
      <c r="O10" s="122">
        <f t="shared" si="2"/>
        <v>0</v>
      </c>
      <c r="P10" s="122">
        <f t="shared" si="2"/>
        <v>1853185.63</v>
      </c>
      <c r="Q10" s="122">
        <f t="shared" si="2"/>
        <v>0</v>
      </c>
      <c r="R10" s="122">
        <f t="shared" si="2"/>
        <v>0</v>
      </c>
      <c r="S10" s="122">
        <f t="shared" si="2"/>
        <v>0</v>
      </c>
      <c r="T10" s="122">
        <f>T7+T8+T9</f>
        <v>0</v>
      </c>
      <c r="U10" s="122">
        <f>U7+U8+U9</f>
        <v>0</v>
      </c>
      <c r="V10" s="122">
        <f>V7+V8+V9</f>
        <v>10747252.92</v>
      </c>
      <c r="W10" s="122">
        <f>W7+W8+W9</f>
        <v>0</v>
      </c>
      <c r="X10" s="122">
        <f>X7+X8+X9</f>
        <v>38847188.710000001</v>
      </c>
      <c r="Y10" s="122">
        <f t="shared" si="2"/>
        <v>0</v>
      </c>
      <c r="Z10" s="122">
        <f t="shared" si="2"/>
        <v>38847188.710000001</v>
      </c>
    </row>
    <row r="11" spans="1:26" x14ac:dyDescent="0.25">
      <c r="A11" s="279" t="s">
        <v>266</v>
      </c>
      <c r="B11" s="279"/>
      <c r="C11" s="279"/>
      <c r="D11" s="279"/>
      <c r="E11" s="279"/>
      <c r="F11" s="279"/>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4115546.26</v>
      </c>
      <c r="X11" s="122">
        <f>H11+I11+J11+K11-L11+M11+N11+O11+P11+Q11+R11+V11+W11+S11+T11+U11</f>
        <v>4115546.26</v>
      </c>
      <c r="Y11" s="120">
        <v>0</v>
      </c>
      <c r="Z11" s="122">
        <f t="shared" ref="Z11:Z29" si="3">X11+Y11</f>
        <v>4115546.26</v>
      </c>
    </row>
    <row r="12" spans="1:26" x14ac:dyDescent="0.25">
      <c r="A12" s="279" t="s">
        <v>267</v>
      </c>
      <c r="B12" s="279"/>
      <c r="C12" s="279"/>
      <c r="D12" s="279"/>
      <c r="E12" s="279"/>
      <c r="F12" s="279"/>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79" t="s">
        <v>268</v>
      </c>
      <c r="B13" s="279"/>
      <c r="C13" s="279"/>
      <c r="D13" s="279"/>
      <c r="E13" s="279"/>
      <c r="F13" s="279"/>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049999999999997" customHeight="1" x14ac:dyDescent="0.25">
      <c r="A14" s="279" t="s">
        <v>399</v>
      </c>
      <c r="B14" s="279"/>
      <c r="C14" s="279"/>
      <c r="D14" s="279"/>
      <c r="E14" s="279"/>
      <c r="F14" s="279"/>
      <c r="G14" s="117">
        <v>8</v>
      </c>
      <c r="H14" s="119">
        <v>0</v>
      </c>
      <c r="I14" s="119">
        <v>0</v>
      </c>
      <c r="J14" s="119">
        <v>0</v>
      </c>
      <c r="K14" s="119">
        <v>0</v>
      </c>
      <c r="L14" s="119">
        <v>0</v>
      </c>
      <c r="M14" s="119">
        <v>0</v>
      </c>
      <c r="N14" s="119">
        <v>0</v>
      </c>
      <c r="O14" s="119">
        <v>0</v>
      </c>
      <c r="P14" s="120">
        <v>7109759.1299999999</v>
      </c>
      <c r="Q14" s="119">
        <v>0</v>
      </c>
      <c r="R14" s="119">
        <v>0</v>
      </c>
      <c r="S14" s="119">
        <v>0</v>
      </c>
      <c r="T14" s="119">
        <v>0</v>
      </c>
      <c r="U14" s="120">
        <v>0</v>
      </c>
      <c r="V14" s="120">
        <v>0</v>
      </c>
      <c r="W14" s="120">
        <v>0</v>
      </c>
      <c r="X14" s="122">
        <f t="shared" si="4"/>
        <v>7109759.1299999999</v>
      </c>
      <c r="Y14" s="120">
        <v>0</v>
      </c>
      <c r="Z14" s="122">
        <f t="shared" si="3"/>
        <v>7109759.1299999999</v>
      </c>
    </row>
    <row r="15" spans="1:26" x14ac:dyDescent="0.25">
      <c r="A15" s="279" t="s">
        <v>269</v>
      </c>
      <c r="B15" s="279"/>
      <c r="C15" s="279"/>
      <c r="D15" s="279"/>
      <c r="E15" s="279"/>
      <c r="F15" s="279"/>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5" customHeight="1" x14ac:dyDescent="0.25">
      <c r="A16" s="279" t="s">
        <v>270</v>
      </c>
      <c r="B16" s="279"/>
      <c r="C16" s="279"/>
      <c r="D16" s="279"/>
      <c r="E16" s="279"/>
      <c r="F16" s="279"/>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 customHeight="1" x14ac:dyDescent="0.25">
      <c r="A17" s="279" t="s">
        <v>271</v>
      </c>
      <c r="B17" s="279"/>
      <c r="C17" s="279"/>
      <c r="D17" s="279"/>
      <c r="E17" s="279"/>
      <c r="F17" s="279"/>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79" t="s">
        <v>272</v>
      </c>
      <c r="B18" s="279"/>
      <c r="C18" s="279"/>
      <c r="D18" s="279"/>
      <c r="E18" s="279"/>
      <c r="F18" s="279"/>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79" t="s">
        <v>273</v>
      </c>
      <c r="B19" s="279"/>
      <c r="C19" s="279"/>
      <c r="D19" s="279"/>
      <c r="E19" s="279"/>
      <c r="F19" s="279"/>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279" t="s">
        <v>274</v>
      </c>
      <c r="B20" s="279"/>
      <c r="C20" s="279"/>
      <c r="D20" s="279"/>
      <c r="E20" s="279"/>
      <c r="F20" s="279"/>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1" customHeight="1" x14ac:dyDescent="0.25">
      <c r="A21" s="279" t="s">
        <v>400</v>
      </c>
      <c r="B21" s="279"/>
      <c r="C21" s="279"/>
      <c r="D21" s="279"/>
      <c r="E21" s="279"/>
      <c r="F21" s="279"/>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5" customHeight="1" x14ac:dyDescent="0.25">
      <c r="A22" s="279" t="s">
        <v>401</v>
      </c>
      <c r="B22" s="279"/>
      <c r="C22" s="279"/>
      <c r="D22" s="279"/>
      <c r="E22" s="279"/>
      <c r="F22" s="279"/>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79" t="s">
        <v>402</v>
      </c>
      <c r="B23" s="279"/>
      <c r="C23" s="279"/>
      <c r="D23" s="279"/>
      <c r="E23" s="279"/>
      <c r="F23" s="279"/>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79" t="s">
        <v>275</v>
      </c>
      <c r="B24" s="279"/>
      <c r="C24" s="279"/>
      <c r="D24" s="279"/>
      <c r="E24" s="279"/>
      <c r="F24" s="279"/>
      <c r="G24" s="117">
        <v>18</v>
      </c>
      <c r="H24" s="120">
        <v>0</v>
      </c>
      <c r="I24" s="120">
        <v>0</v>
      </c>
      <c r="J24" s="120">
        <v>0</v>
      </c>
      <c r="K24" s="120">
        <v>82381.91</v>
      </c>
      <c r="L24" s="120">
        <v>82381.91</v>
      </c>
      <c r="M24" s="120">
        <v>0</v>
      </c>
      <c r="N24" s="120">
        <v>0</v>
      </c>
      <c r="O24" s="120">
        <v>0</v>
      </c>
      <c r="P24" s="120">
        <v>0</v>
      </c>
      <c r="Q24" s="120">
        <v>0</v>
      </c>
      <c r="R24" s="120">
        <v>0</v>
      </c>
      <c r="S24" s="120">
        <v>0</v>
      </c>
      <c r="T24" s="120">
        <v>0</v>
      </c>
      <c r="U24" s="120">
        <v>0</v>
      </c>
      <c r="V24" s="120">
        <v>-82381.91</v>
      </c>
      <c r="W24" s="120">
        <v>0</v>
      </c>
      <c r="X24" s="122">
        <f t="shared" si="4"/>
        <v>-82381.91</v>
      </c>
      <c r="Y24" s="120">
        <v>0</v>
      </c>
      <c r="Z24" s="122">
        <f t="shared" si="3"/>
        <v>-82381.91</v>
      </c>
    </row>
    <row r="25" spans="1:26" x14ac:dyDescent="0.25">
      <c r="A25" s="279" t="s">
        <v>403</v>
      </c>
      <c r="B25" s="279"/>
      <c r="C25" s="279"/>
      <c r="D25" s="279"/>
      <c r="E25" s="279"/>
      <c r="F25" s="279"/>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3" customHeight="1" x14ac:dyDescent="0.25">
      <c r="A26" s="279" t="s">
        <v>411</v>
      </c>
      <c r="B26" s="279"/>
      <c r="C26" s="279"/>
      <c r="D26" s="279"/>
      <c r="E26" s="279"/>
      <c r="F26" s="279"/>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-2448759.86</v>
      </c>
      <c r="W26" s="120">
        <v>0</v>
      </c>
      <c r="X26" s="122">
        <f t="shared" si="4"/>
        <v>-2448759.86</v>
      </c>
      <c r="Y26" s="120">
        <v>0</v>
      </c>
      <c r="Z26" s="122">
        <f t="shared" si="3"/>
        <v>-2448759.86</v>
      </c>
    </row>
    <row r="27" spans="1:26" ht="13" customHeight="1" x14ac:dyDescent="0.25">
      <c r="A27" s="279" t="s">
        <v>404</v>
      </c>
      <c r="B27" s="279"/>
      <c r="C27" s="279"/>
      <c r="D27" s="279"/>
      <c r="E27" s="279"/>
      <c r="F27" s="279"/>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3" customHeight="1" x14ac:dyDescent="0.25">
      <c r="A28" s="279" t="s">
        <v>405</v>
      </c>
      <c r="B28" s="279"/>
      <c r="C28" s="279"/>
      <c r="D28" s="279"/>
      <c r="E28" s="279"/>
      <c r="F28" s="279"/>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3" customHeight="1" x14ac:dyDescent="0.25">
      <c r="A29" s="279" t="s">
        <v>406</v>
      </c>
      <c r="B29" s="279"/>
      <c r="C29" s="279"/>
      <c r="D29" s="279"/>
      <c r="E29" s="279"/>
      <c r="F29" s="279"/>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80" t="s">
        <v>407</v>
      </c>
      <c r="B30" s="280"/>
      <c r="C30" s="280"/>
      <c r="D30" s="280"/>
      <c r="E30" s="280"/>
      <c r="F30" s="280"/>
      <c r="G30" s="118">
        <v>24</v>
      </c>
      <c r="H30" s="122">
        <f>SUM(H10:H29)</f>
        <v>14165541</v>
      </c>
      <c r="I30" s="122">
        <f t="shared" ref="I30:Z30" si="5">SUM(I10:I29)</f>
        <v>12005368.84</v>
      </c>
      <c r="J30" s="122">
        <f t="shared" si="5"/>
        <v>75840.320000000007</v>
      </c>
      <c r="K30" s="122">
        <f t="shared" si="5"/>
        <v>208836.39</v>
      </c>
      <c r="L30" s="122">
        <f t="shared" si="5"/>
        <v>208836.39</v>
      </c>
      <c r="M30" s="122">
        <f t="shared" si="5"/>
        <v>0</v>
      </c>
      <c r="N30" s="122">
        <f t="shared" si="5"/>
        <v>0</v>
      </c>
      <c r="O30" s="122">
        <f t="shared" si="5"/>
        <v>0</v>
      </c>
      <c r="P30" s="122">
        <f t="shared" si="5"/>
        <v>8962944.7599999998</v>
      </c>
      <c r="Q30" s="122">
        <f t="shared" si="5"/>
        <v>0</v>
      </c>
      <c r="R30" s="122">
        <f t="shared" si="5"/>
        <v>0</v>
      </c>
      <c r="S30" s="122">
        <f t="shared" si="5"/>
        <v>0</v>
      </c>
      <c r="T30" s="122">
        <f t="shared" si="5"/>
        <v>0</v>
      </c>
      <c r="U30" s="122">
        <f t="shared" si="5"/>
        <v>0</v>
      </c>
      <c r="V30" s="122">
        <f t="shared" si="5"/>
        <v>8216111.1500000004</v>
      </c>
      <c r="W30" s="122">
        <f t="shared" si="5"/>
        <v>4115546.26</v>
      </c>
      <c r="X30" s="122">
        <f>SUM(X10:X29)</f>
        <v>47541352.329999998</v>
      </c>
      <c r="Y30" s="122">
        <f t="shared" si="5"/>
        <v>0</v>
      </c>
      <c r="Z30" s="122">
        <f t="shared" si="5"/>
        <v>47541352.329999998</v>
      </c>
    </row>
    <row r="31" spans="1:26" x14ac:dyDescent="0.25">
      <c r="A31" s="281" t="s">
        <v>276</v>
      </c>
      <c r="B31" s="282"/>
      <c r="C31" s="282"/>
      <c r="D31" s="282"/>
      <c r="E31" s="282"/>
      <c r="F31" s="282"/>
      <c r="G31" s="282"/>
      <c r="H31" s="282"/>
      <c r="I31" s="282"/>
      <c r="J31" s="282"/>
      <c r="K31" s="282"/>
      <c r="L31" s="282"/>
      <c r="M31" s="282"/>
      <c r="N31" s="282"/>
      <c r="O31" s="282"/>
      <c r="P31" s="282"/>
      <c r="Q31" s="282"/>
      <c r="R31" s="282"/>
      <c r="S31" s="282"/>
      <c r="T31" s="282"/>
      <c r="U31" s="282"/>
      <c r="V31" s="282"/>
      <c r="W31" s="282"/>
      <c r="X31" s="282"/>
      <c r="Y31" s="282"/>
      <c r="Z31" s="282"/>
    </row>
    <row r="32" spans="1:26" ht="36.75" customHeight="1" x14ac:dyDescent="0.25">
      <c r="A32" s="278" t="s">
        <v>277</v>
      </c>
      <c r="B32" s="278"/>
      <c r="C32" s="278"/>
      <c r="D32" s="278"/>
      <c r="E32" s="278"/>
      <c r="F32" s="278"/>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7109759.1299999999</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7109759.1299999999</v>
      </c>
      <c r="Y32" s="122">
        <f t="shared" si="6"/>
        <v>0</v>
      </c>
      <c r="Z32" s="122">
        <f t="shared" si="6"/>
        <v>7109759.1299999999</v>
      </c>
    </row>
    <row r="33" spans="1:26" ht="31.55" customHeight="1" x14ac:dyDescent="0.25">
      <c r="A33" s="278" t="s">
        <v>408</v>
      </c>
      <c r="B33" s="278"/>
      <c r="C33" s="278"/>
      <c r="D33" s="278"/>
      <c r="E33" s="278"/>
      <c r="F33" s="278"/>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7109759.1299999999</v>
      </c>
      <c r="Q33" s="122">
        <f t="shared" si="9"/>
        <v>0</v>
      </c>
      <c r="R33" s="122">
        <f t="shared" si="9"/>
        <v>0</v>
      </c>
      <c r="S33" s="122">
        <f t="shared" ref="S33:T33" si="10">S11+S32</f>
        <v>0</v>
      </c>
      <c r="T33" s="122">
        <f t="shared" si="10"/>
        <v>0</v>
      </c>
      <c r="U33" s="122">
        <f t="shared" ref="U33" si="11">U11+U32</f>
        <v>0</v>
      </c>
      <c r="V33" s="122">
        <f t="shared" si="9"/>
        <v>0</v>
      </c>
      <c r="W33" s="122">
        <f t="shared" si="9"/>
        <v>4115546.26</v>
      </c>
      <c r="X33" s="122">
        <f>X11+X32</f>
        <v>11225305.390000001</v>
      </c>
      <c r="Y33" s="122">
        <f t="shared" si="9"/>
        <v>0</v>
      </c>
      <c r="Z33" s="122">
        <f t="shared" si="9"/>
        <v>11225305.390000001</v>
      </c>
    </row>
    <row r="34" spans="1:26" ht="31" customHeight="1" x14ac:dyDescent="0.25">
      <c r="A34" s="278" t="s">
        <v>409</v>
      </c>
      <c r="B34" s="278"/>
      <c r="C34" s="278"/>
      <c r="D34" s="278"/>
      <c r="E34" s="278"/>
      <c r="F34" s="278"/>
      <c r="G34" s="118">
        <v>27</v>
      </c>
      <c r="H34" s="122">
        <f>SUM(H21:H29)</f>
        <v>0</v>
      </c>
      <c r="I34" s="122">
        <f t="shared" ref="I34:Z34" si="12">SUM(I21:I29)</f>
        <v>0</v>
      </c>
      <c r="J34" s="122">
        <f t="shared" si="12"/>
        <v>0</v>
      </c>
      <c r="K34" s="122">
        <f t="shared" si="12"/>
        <v>82381.91</v>
      </c>
      <c r="L34" s="122">
        <f t="shared" si="12"/>
        <v>82381.91</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-2531141.77</v>
      </c>
      <c r="W34" s="122">
        <f t="shared" si="12"/>
        <v>0</v>
      </c>
      <c r="X34" s="122">
        <f>SUM(X21:X29)</f>
        <v>-2531141.77</v>
      </c>
      <c r="Y34" s="122">
        <f t="shared" si="12"/>
        <v>0</v>
      </c>
      <c r="Z34" s="122">
        <f t="shared" si="12"/>
        <v>-2531141.77</v>
      </c>
    </row>
    <row r="35" spans="1:26" x14ac:dyDescent="0.25">
      <c r="A35" s="281" t="s">
        <v>278</v>
      </c>
      <c r="B35" s="283"/>
      <c r="C35" s="283"/>
      <c r="D35" s="283"/>
      <c r="E35" s="283"/>
      <c r="F35" s="283"/>
      <c r="G35" s="283"/>
      <c r="H35" s="283"/>
      <c r="I35" s="283"/>
      <c r="J35" s="283"/>
      <c r="K35" s="283"/>
      <c r="L35" s="283"/>
      <c r="M35" s="283"/>
      <c r="N35" s="283"/>
      <c r="O35" s="283"/>
      <c r="P35" s="283"/>
      <c r="Q35" s="283"/>
      <c r="R35" s="283"/>
      <c r="S35" s="283"/>
      <c r="T35" s="283"/>
      <c r="U35" s="283"/>
      <c r="V35" s="283"/>
      <c r="W35" s="283"/>
      <c r="X35" s="283"/>
      <c r="Y35" s="283"/>
      <c r="Z35" s="283"/>
    </row>
    <row r="36" spans="1:26" ht="13" customHeight="1" x14ac:dyDescent="0.25">
      <c r="A36" s="284" t="s">
        <v>298</v>
      </c>
      <c r="B36" s="284"/>
      <c r="C36" s="284"/>
      <c r="D36" s="284"/>
      <c r="E36" s="284"/>
      <c r="F36" s="284"/>
      <c r="G36" s="117">
        <v>28</v>
      </c>
      <c r="H36" s="120">
        <v>14165541</v>
      </c>
      <c r="I36" s="120">
        <v>12005368.84</v>
      </c>
      <c r="J36" s="120">
        <v>75840.320000000007</v>
      </c>
      <c r="K36" s="120">
        <v>208836.39</v>
      </c>
      <c r="L36" s="120">
        <v>208836.39</v>
      </c>
      <c r="M36" s="120">
        <v>0</v>
      </c>
      <c r="N36" s="120">
        <v>0</v>
      </c>
      <c r="O36" s="120">
        <v>0</v>
      </c>
      <c r="P36" s="120">
        <v>8962944.7599999998</v>
      </c>
      <c r="Q36" s="120">
        <v>0</v>
      </c>
      <c r="R36" s="120">
        <v>0</v>
      </c>
      <c r="S36" s="120">
        <v>0</v>
      </c>
      <c r="T36" s="120">
        <v>0</v>
      </c>
      <c r="U36" s="120">
        <v>0</v>
      </c>
      <c r="V36" s="120">
        <f>+V30+W30</f>
        <v>12331657.41</v>
      </c>
      <c r="W36" s="120">
        <v>0</v>
      </c>
      <c r="X36" s="121">
        <f>H36+I36+J36+K36-L36+M36+N36+O36+P36+Q36+R36+V36+W36+S36+T36+U36</f>
        <v>47541352.329999998</v>
      </c>
      <c r="Y36" s="120">
        <v>0</v>
      </c>
      <c r="Z36" s="121">
        <f t="shared" ref="Z36:Z38" si="15">X36+Y36</f>
        <v>47541352.329999998</v>
      </c>
    </row>
    <row r="37" spans="1:26" ht="13" customHeight="1" x14ac:dyDescent="0.25">
      <c r="A37" s="279" t="s">
        <v>264</v>
      </c>
      <c r="B37" s="279"/>
      <c r="C37" s="279"/>
      <c r="D37" s="279"/>
      <c r="E37" s="279"/>
      <c r="F37" s="279"/>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103110.52</v>
      </c>
      <c r="W37" s="120">
        <v>0</v>
      </c>
      <c r="X37" s="121">
        <f t="shared" ref="X37:X38" si="16">H37+I37+J37+K37-L37+M37+N37+O37+P37+Q37+R37+V37+W37+S37+T37+U37</f>
        <v>103110.52</v>
      </c>
      <c r="Y37" s="120">
        <v>0</v>
      </c>
      <c r="Z37" s="121">
        <f t="shared" si="15"/>
        <v>103110.52</v>
      </c>
    </row>
    <row r="38" spans="1:26" ht="13" customHeight="1" x14ac:dyDescent="0.25">
      <c r="A38" s="279" t="s">
        <v>265</v>
      </c>
      <c r="B38" s="279"/>
      <c r="C38" s="279"/>
      <c r="D38" s="279"/>
      <c r="E38" s="279"/>
      <c r="F38" s="279"/>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80" t="s">
        <v>410</v>
      </c>
      <c r="B39" s="280"/>
      <c r="C39" s="280"/>
      <c r="D39" s="280"/>
      <c r="E39" s="280"/>
      <c r="F39" s="280"/>
      <c r="G39" s="118">
        <v>31</v>
      </c>
      <c r="H39" s="122">
        <f>H36+H37+H38</f>
        <v>14165541</v>
      </c>
      <c r="I39" s="122">
        <f t="shared" ref="I39:Z39" si="17">I36+I37+I38</f>
        <v>12005368.84</v>
      </c>
      <c r="J39" s="122">
        <f t="shared" si="17"/>
        <v>75840.320000000007</v>
      </c>
      <c r="K39" s="122">
        <f t="shared" si="17"/>
        <v>208836.39</v>
      </c>
      <c r="L39" s="122">
        <f t="shared" si="17"/>
        <v>208836.39</v>
      </c>
      <c r="M39" s="122">
        <f t="shared" si="17"/>
        <v>0</v>
      </c>
      <c r="N39" s="122">
        <f t="shared" si="17"/>
        <v>0</v>
      </c>
      <c r="O39" s="122">
        <f t="shared" si="17"/>
        <v>0</v>
      </c>
      <c r="P39" s="122">
        <f t="shared" si="17"/>
        <v>8962944.7599999998</v>
      </c>
      <c r="Q39" s="122">
        <f t="shared" si="17"/>
        <v>0</v>
      </c>
      <c r="R39" s="122">
        <f t="shared" si="17"/>
        <v>0</v>
      </c>
      <c r="S39" s="122">
        <f t="shared" si="17"/>
        <v>0</v>
      </c>
      <c r="T39" s="122">
        <f t="shared" si="17"/>
        <v>0</v>
      </c>
      <c r="U39" s="122">
        <f t="shared" si="17"/>
        <v>0</v>
      </c>
      <c r="V39" s="122">
        <f t="shared" si="17"/>
        <v>12434767.93</v>
      </c>
      <c r="W39" s="122">
        <f t="shared" si="17"/>
        <v>0</v>
      </c>
      <c r="X39" s="122">
        <f>X36+X37+X38</f>
        <v>47644462.850000001</v>
      </c>
      <c r="Y39" s="122">
        <f t="shared" si="17"/>
        <v>0</v>
      </c>
      <c r="Z39" s="122">
        <f t="shared" si="17"/>
        <v>47644462.850000001</v>
      </c>
    </row>
    <row r="40" spans="1:26" ht="13" customHeight="1" x14ac:dyDescent="0.25">
      <c r="A40" s="279" t="s">
        <v>266</v>
      </c>
      <c r="B40" s="279"/>
      <c r="C40" s="279"/>
      <c r="D40" s="279"/>
      <c r="E40" s="279"/>
      <c r="F40" s="279"/>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616266.44999999995</v>
      </c>
      <c r="X40" s="121">
        <f>H40+I40+J40+K40-L40+M40+N40+O40+P40+Q40+R40+V40+W40+S40+T40+U40</f>
        <v>616266.44999999995</v>
      </c>
      <c r="Y40" s="120">
        <v>0</v>
      </c>
      <c r="Z40" s="121">
        <f t="shared" ref="Z40:Z58" si="18">X40+Y40</f>
        <v>616266.44999999995</v>
      </c>
    </row>
    <row r="41" spans="1:26" ht="13" customHeight="1" x14ac:dyDescent="0.25">
      <c r="A41" s="279" t="s">
        <v>267</v>
      </c>
      <c r="B41" s="279"/>
      <c r="C41" s="279"/>
      <c r="D41" s="279"/>
      <c r="E41" s="279"/>
      <c r="F41" s="279"/>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25" customHeight="1" x14ac:dyDescent="0.25">
      <c r="A42" s="279" t="s">
        <v>279</v>
      </c>
      <c r="B42" s="279"/>
      <c r="C42" s="279"/>
      <c r="D42" s="279"/>
      <c r="E42" s="279"/>
      <c r="F42" s="279"/>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3" customHeight="1" x14ac:dyDescent="0.25">
      <c r="A43" s="279" t="s">
        <v>399</v>
      </c>
      <c r="B43" s="279"/>
      <c r="C43" s="279"/>
      <c r="D43" s="279"/>
      <c r="E43" s="279"/>
      <c r="F43" s="279"/>
      <c r="G43" s="117">
        <v>35</v>
      </c>
      <c r="H43" s="119">
        <v>0</v>
      </c>
      <c r="I43" s="119">
        <v>0</v>
      </c>
      <c r="J43" s="119">
        <v>0</v>
      </c>
      <c r="K43" s="119">
        <v>0</v>
      </c>
      <c r="L43" s="119">
        <v>0</v>
      </c>
      <c r="M43" s="119">
        <v>0</v>
      </c>
      <c r="N43" s="119">
        <v>0</v>
      </c>
      <c r="O43" s="119">
        <v>0</v>
      </c>
      <c r="P43" s="120">
        <v>5549785.3499999996</v>
      </c>
      <c r="Q43" s="119">
        <v>0</v>
      </c>
      <c r="R43" s="119">
        <v>0</v>
      </c>
      <c r="S43" s="119">
        <v>0</v>
      </c>
      <c r="T43" s="119">
        <v>0</v>
      </c>
      <c r="U43" s="120">
        <v>0</v>
      </c>
      <c r="V43" s="120">
        <v>0</v>
      </c>
      <c r="W43" s="120">
        <v>0</v>
      </c>
      <c r="X43" s="121">
        <f t="shared" si="19"/>
        <v>5549785.3499999996</v>
      </c>
      <c r="Y43" s="120">
        <v>0</v>
      </c>
      <c r="Z43" s="121">
        <f t="shared" si="18"/>
        <v>5549785.3499999996</v>
      </c>
    </row>
    <row r="44" spans="1:26" ht="21.05" customHeight="1" x14ac:dyDescent="0.25">
      <c r="A44" s="279" t="s">
        <v>269</v>
      </c>
      <c r="B44" s="279"/>
      <c r="C44" s="279"/>
      <c r="D44" s="279"/>
      <c r="E44" s="279"/>
      <c r="F44" s="279"/>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79" t="s">
        <v>270</v>
      </c>
      <c r="B45" s="279"/>
      <c r="C45" s="279"/>
      <c r="D45" s="279"/>
      <c r="E45" s="279"/>
      <c r="F45" s="279"/>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05" customHeight="1" x14ac:dyDescent="0.25">
      <c r="A46" s="279" t="s">
        <v>280</v>
      </c>
      <c r="B46" s="279"/>
      <c r="C46" s="279"/>
      <c r="D46" s="279"/>
      <c r="E46" s="279"/>
      <c r="F46" s="279"/>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3" customHeight="1" x14ac:dyDescent="0.25">
      <c r="A47" s="279" t="s">
        <v>272</v>
      </c>
      <c r="B47" s="279"/>
      <c r="C47" s="279"/>
      <c r="D47" s="279"/>
      <c r="E47" s="279"/>
      <c r="F47" s="279"/>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3" customHeight="1" x14ac:dyDescent="0.25">
      <c r="A48" s="279" t="s">
        <v>273</v>
      </c>
      <c r="B48" s="279"/>
      <c r="C48" s="279"/>
      <c r="D48" s="279"/>
      <c r="E48" s="279"/>
      <c r="F48" s="279"/>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3" customHeight="1" x14ac:dyDescent="0.25">
      <c r="A49" s="279" t="s">
        <v>274</v>
      </c>
      <c r="B49" s="279"/>
      <c r="C49" s="279"/>
      <c r="D49" s="279"/>
      <c r="E49" s="279"/>
      <c r="F49" s="279"/>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05" customHeight="1" x14ac:dyDescent="0.25">
      <c r="A50" s="279" t="s">
        <v>400</v>
      </c>
      <c r="B50" s="279"/>
      <c r="C50" s="279"/>
      <c r="D50" s="279"/>
      <c r="E50" s="279"/>
      <c r="F50" s="279"/>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79" t="s">
        <v>401</v>
      </c>
      <c r="B51" s="279"/>
      <c r="C51" s="279"/>
      <c r="D51" s="279"/>
      <c r="E51" s="279"/>
      <c r="F51" s="279"/>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79" t="s">
        <v>402</v>
      </c>
      <c r="B52" s="279"/>
      <c r="C52" s="279"/>
      <c r="D52" s="279"/>
      <c r="E52" s="279"/>
      <c r="F52" s="279"/>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3" customHeight="1" x14ac:dyDescent="0.25">
      <c r="A53" s="279" t="s">
        <v>275</v>
      </c>
      <c r="B53" s="279"/>
      <c r="C53" s="279"/>
      <c r="D53" s="279"/>
      <c r="E53" s="279"/>
      <c r="F53" s="279"/>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3" customHeight="1" x14ac:dyDescent="0.25">
      <c r="A54" s="279" t="s">
        <v>403</v>
      </c>
      <c r="B54" s="279"/>
      <c r="C54" s="279"/>
      <c r="D54" s="279"/>
      <c r="E54" s="279"/>
      <c r="F54" s="279"/>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3" customHeight="1" x14ac:dyDescent="0.25">
      <c r="A55" s="279" t="s">
        <v>411</v>
      </c>
      <c r="B55" s="279"/>
      <c r="C55" s="279"/>
      <c r="D55" s="279"/>
      <c r="E55" s="279"/>
      <c r="F55" s="279"/>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3" customHeight="1" x14ac:dyDescent="0.25">
      <c r="A56" s="279" t="s">
        <v>404</v>
      </c>
      <c r="B56" s="279"/>
      <c r="C56" s="279"/>
      <c r="D56" s="279"/>
      <c r="E56" s="279"/>
      <c r="F56" s="279"/>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3" customHeight="1" x14ac:dyDescent="0.25">
      <c r="A57" s="279" t="s">
        <v>412</v>
      </c>
      <c r="B57" s="279"/>
      <c r="C57" s="279"/>
      <c r="D57" s="279"/>
      <c r="E57" s="279"/>
      <c r="F57" s="279"/>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3" customHeight="1" x14ac:dyDescent="0.25">
      <c r="A58" s="279" t="s">
        <v>406</v>
      </c>
      <c r="B58" s="279"/>
      <c r="C58" s="279"/>
      <c r="D58" s="279"/>
      <c r="E58" s="279"/>
      <c r="F58" s="279"/>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80" t="s">
        <v>413</v>
      </c>
      <c r="B59" s="280"/>
      <c r="C59" s="280"/>
      <c r="D59" s="280"/>
      <c r="E59" s="280"/>
      <c r="F59" s="280"/>
      <c r="G59" s="118">
        <v>51</v>
      </c>
      <c r="H59" s="122">
        <f>SUM(H39:H58)</f>
        <v>14165541</v>
      </c>
      <c r="I59" s="122">
        <f t="shared" ref="I59:Z59" si="20">SUM(I39:I58)</f>
        <v>12005368.84</v>
      </c>
      <c r="J59" s="122">
        <f t="shared" si="20"/>
        <v>75840.320000000007</v>
      </c>
      <c r="K59" s="122">
        <f t="shared" si="20"/>
        <v>208836.39</v>
      </c>
      <c r="L59" s="122">
        <f t="shared" si="20"/>
        <v>208836.39</v>
      </c>
      <c r="M59" s="122">
        <f t="shared" si="20"/>
        <v>0</v>
      </c>
      <c r="N59" s="122">
        <f t="shared" si="20"/>
        <v>0</v>
      </c>
      <c r="O59" s="122">
        <f t="shared" si="20"/>
        <v>0</v>
      </c>
      <c r="P59" s="122">
        <f t="shared" si="20"/>
        <v>14512730.109999999</v>
      </c>
      <c r="Q59" s="122">
        <f t="shared" si="20"/>
        <v>0</v>
      </c>
      <c r="R59" s="122">
        <f t="shared" si="20"/>
        <v>0</v>
      </c>
      <c r="S59" s="122">
        <f t="shared" si="20"/>
        <v>0</v>
      </c>
      <c r="T59" s="122">
        <f t="shared" si="20"/>
        <v>0</v>
      </c>
      <c r="U59" s="122">
        <f t="shared" si="20"/>
        <v>0</v>
      </c>
      <c r="V59" s="122">
        <f t="shared" si="20"/>
        <v>12434767.93</v>
      </c>
      <c r="W59" s="122">
        <f t="shared" si="20"/>
        <v>616266.44999999995</v>
      </c>
      <c r="X59" s="122">
        <f>SUM(X39:X58)</f>
        <v>53810514.649999999</v>
      </c>
      <c r="Y59" s="122">
        <f t="shared" si="20"/>
        <v>0</v>
      </c>
      <c r="Z59" s="122">
        <f t="shared" si="20"/>
        <v>53810514.649999999</v>
      </c>
    </row>
    <row r="60" spans="1:26" x14ac:dyDescent="0.25">
      <c r="A60" s="281" t="s">
        <v>276</v>
      </c>
      <c r="B60" s="282"/>
      <c r="C60" s="282"/>
      <c r="D60" s="282"/>
      <c r="E60" s="282"/>
      <c r="F60" s="282"/>
      <c r="G60" s="282"/>
      <c r="H60" s="282"/>
      <c r="I60" s="282"/>
      <c r="J60" s="282"/>
      <c r="K60" s="282"/>
      <c r="L60" s="282"/>
      <c r="M60" s="282"/>
      <c r="N60" s="282"/>
      <c r="O60" s="282"/>
      <c r="P60" s="282"/>
      <c r="Q60" s="282"/>
      <c r="R60" s="282"/>
      <c r="S60" s="282"/>
      <c r="T60" s="282"/>
      <c r="U60" s="282"/>
      <c r="V60" s="282"/>
      <c r="W60" s="282"/>
      <c r="X60" s="282"/>
      <c r="Y60" s="282"/>
      <c r="Z60" s="282"/>
    </row>
    <row r="61" spans="1:26" ht="31.55" customHeight="1" x14ac:dyDescent="0.25">
      <c r="A61" s="278" t="s">
        <v>414</v>
      </c>
      <c r="B61" s="278"/>
      <c r="C61" s="278"/>
      <c r="D61" s="278"/>
      <c r="E61" s="278"/>
      <c r="F61" s="278"/>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5549785.3499999996</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5549785.3499999996</v>
      </c>
      <c r="Y61" s="121">
        <f t="shared" si="21"/>
        <v>0</v>
      </c>
      <c r="Z61" s="121">
        <f t="shared" si="21"/>
        <v>5549785.3499999996</v>
      </c>
    </row>
    <row r="62" spans="1:26" ht="27.8" customHeight="1" x14ac:dyDescent="0.25">
      <c r="A62" s="278" t="s">
        <v>415</v>
      </c>
      <c r="B62" s="278"/>
      <c r="C62" s="278"/>
      <c r="D62" s="278"/>
      <c r="E62" s="278"/>
      <c r="F62" s="278"/>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5549785.3499999996</v>
      </c>
      <c r="Q62" s="121">
        <f t="shared" si="24"/>
        <v>0</v>
      </c>
      <c r="R62" s="121">
        <f t="shared" si="24"/>
        <v>0</v>
      </c>
      <c r="S62" s="121">
        <f t="shared" ref="S62:T62" si="25">S40+S61</f>
        <v>0</v>
      </c>
      <c r="T62" s="121">
        <f t="shared" si="25"/>
        <v>0</v>
      </c>
      <c r="U62" s="121">
        <f t="shared" ref="U62" si="26">U40+U61</f>
        <v>0</v>
      </c>
      <c r="V62" s="121">
        <f t="shared" si="24"/>
        <v>0</v>
      </c>
      <c r="W62" s="121">
        <f t="shared" si="24"/>
        <v>616266.44999999995</v>
      </c>
      <c r="X62" s="121">
        <f>X40+X61</f>
        <v>6166051.7999999998</v>
      </c>
      <c r="Y62" s="121">
        <f t="shared" si="24"/>
        <v>0</v>
      </c>
      <c r="Z62" s="121">
        <f t="shared" si="24"/>
        <v>6166051.7999999998</v>
      </c>
    </row>
    <row r="63" spans="1:26" ht="29.25" customHeight="1" x14ac:dyDescent="0.25">
      <c r="A63" s="278" t="s">
        <v>416</v>
      </c>
      <c r="B63" s="278"/>
      <c r="C63" s="278"/>
      <c r="D63" s="278"/>
      <c r="E63" s="278"/>
      <c r="F63" s="278"/>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0</v>
      </c>
      <c r="W63" s="121">
        <f t="shared" si="27"/>
        <v>0</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disablePrompts="1"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113"/>
  <sheetViews>
    <sheetView tabSelected="1" zoomScale="85" zoomScaleNormal="85" workbookViewId="0">
      <selection activeCell="I94" sqref="I94"/>
    </sheetView>
  </sheetViews>
  <sheetFormatPr defaultRowHeight="12.7" x14ac:dyDescent="0.25"/>
  <cols>
    <col min="3" max="3" width="10.6640625" customWidth="1"/>
    <col min="9" max="9" width="105.88671875" customWidth="1"/>
  </cols>
  <sheetData>
    <row r="1" spans="1:9" ht="13" customHeight="1" x14ac:dyDescent="0.25">
      <c r="A1" s="294" t="s">
        <v>531</v>
      </c>
      <c r="B1" s="295"/>
      <c r="C1" s="295"/>
      <c r="D1" s="295"/>
      <c r="E1" s="295"/>
      <c r="F1" s="295"/>
      <c r="G1" s="295"/>
      <c r="H1" s="295"/>
      <c r="I1" s="295"/>
    </row>
    <row r="2" spans="1:9" x14ac:dyDescent="0.25">
      <c r="A2" s="295"/>
      <c r="B2" s="295"/>
      <c r="C2" s="295"/>
      <c r="D2" s="295"/>
      <c r="E2" s="295"/>
      <c r="F2" s="295"/>
      <c r="G2" s="295"/>
      <c r="H2" s="295"/>
      <c r="I2" s="295"/>
    </row>
    <row r="3" spans="1:9" x14ac:dyDescent="0.25">
      <c r="A3" s="295"/>
      <c r="B3" s="295"/>
      <c r="C3" s="295"/>
      <c r="D3" s="295"/>
      <c r="E3" s="295"/>
      <c r="F3" s="295"/>
      <c r="G3" s="295"/>
      <c r="H3" s="295"/>
      <c r="I3" s="295"/>
    </row>
    <row r="4" spans="1:9" x14ac:dyDescent="0.25">
      <c r="A4" s="295"/>
      <c r="B4" s="295"/>
      <c r="C4" s="295"/>
      <c r="D4" s="295"/>
      <c r="E4" s="295"/>
      <c r="F4" s="295"/>
      <c r="G4" s="295"/>
      <c r="H4" s="295"/>
      <c r="I4" s="295"/>
    </row>
    <row r="5" spans="1:9" x14ac:dyDescent="0.25">
      <c r="A5" s="295"/>
      <c r="B5" s="295"/>
      <c r="C5" s="295"/>
      <c r="D5" s="295"/>
      <c r="E5" s="295"/>
      <c r="F5" s="295"/>
      <c r="G5" s="295"/>
      <c r="H5" s="295"/>
      <c r="I5" s="295"/>
    </row>
    <row r="6" spans="1:9" x14ac:dyDescent="0.25">
      <c r="A6" s="295"/>
      <c r="B6" s="295"/>
      <c r="C6" s="295"/>
      <c r="D6" s="295"/>
      <c r="E6" s="295"/>
      <c r="F6" s="295"/>
      <c r="G6" s="295"/>
      <c r="H6" s="295"/>
      <c r="I6" s="295"/>
    </row>
    <row r="7" spans="1:9" x14ac:dyDescent="0.25">
      <c r="A7" s="295"/>
      <c r="B7" s="295"/>
      <c r="C7" s="295"/>
      <c r="D7" s="295"/>
      <c r="E7" s="295"/>
      <c r="F7" s="295"/>
      <c r="G7" s="295"/>
      <c r="H7" s="295"/>
      <c r="I7" s="295"/>
    </row>
    <row r="8" spans="1:9" x14ac:dyDescent="0.25">
      <c r="A8" s="295"/>
      <c r="B8" s="295"/>
      <c r="C8" s="295"/>
      <c r="D8" s="295"/>
      <c r="E8" s="295"/>
      <c r="F8" s="295"/>
      <c r="G8" s="295"/>
      <c r="H8" s="295"/>
      <c r="I8" s="295"/>
    </row>
    <row r="9" spans="1:9" x14ac:dyDescent="0.25">
      <c r="A9" s="295"/>
      <c r="B9" s="295"/>
      <c r="C9" s="295"/>
      <c r="D9" s="295"/>
      <c r="E9" s="295"/>
      <c r="F9" s="295"/>
      <c r="G9" s="295"/>
      <c r="H9" s="295"/>
      <c r="I9" s="295"/>
    </row>
    <row r="10" spans="1:9" x14ac:dyDescent="0.25">
      <c r="A10" s="295"/>
      <c r="B10" s="295"/>
      <c r="C10" s="295"/>
      <c r="D10" s="295"/>
      <c r="E10" s="295"/>
      <c r="F10" s="295"/>
      <c r="G10" s="295"/>
      <c r="H10" s="295"/>
      <c r="I10" s="295"/>
    </row>
    <row r="11" spans="1:9" x14ac:dyDescent="0.25">
      <c r="A11" s="295"/>
      <c r="B11" s="295"/>
      <c r="C11" s="295"/>
      <c r="D11" s="295"/>
      <c r="E11" s="295"/>
      <c r="F11" s="295"/>
      <c r="G11" s="295"/>
      <c r="H11" s="295"/>
      <c r="I11" s="295"/>
    </row>
    <row r="12" spans="1:9" x14ac:dyDescent="0.25">
      <c r="A12" s="295"/>
      <c r="B12" s="295"/>
      <c r="C12" s="295"/>
      <c r="D12" s="295"/>
      <c r="E12" s="295"/>
      <c r="F12" s="295"/>
      <c r="G12" s="295"/>
      <c r="H12" s="295"/>
      <c r="I12" s="295"/>
    </row>
    <row r="13" spans="1:9" x14ac:dyDescent="0.25">
      <c r="A13" s="295"/>
      <c r="B13" s="295"/>
      <c r="C13" s="295"/>
      <c r="D13" s="295"/>
      <c r="E13" s="295"/>
      <c r="F13" s="295"/>
      <c r="G13" s="295"/>
      <c r="H13" s="295"/>
      <c r="I13" s="295"/>
    </row>
    <row r="14" spans="1:9" x14ac:dyDescent="0.25">
      <c r="A14" s="295"/>
      <c r="B14" s="295"/>
      <c r="C14" s="295"/>
      <c r="D14" s="295"/>
      <c r="E14" s="295"/>
      <c r="F14" s="295"/>
      <c r="G14" s="295"/>
      <c r="H14" s="295"/>
      <c r="I14" s="295"/>
    </row>
    <row r="15" spans="1:9" x14ac:dyDescent="0.25">
      <c r="A15" s="295"/>
      <c r="B15" s="295"/>
      <c r="C15" s="295"/>
      <c r="D15" s="295"/>
      <c r="E15" s="295"/>
      <c r="F15" s="295"/>
      <c r="G15" s="295"/>
      <c r="H15" s="295"/>
      <c r="I15" s="295"/>
    </row>
    <row r="16" spans="1:9" x14ac:dyDescent="0.25">
      <c r="A16" s="295"/>
      <c r="B16" s="295"/>
      <c r="C16" s="295"/>
      <c r="D16" s="295"/>
      <c r="E16" s="295"/>
      <c r="F16" s="295"/>
      <c r="G16" s="295"/>
      <c r="H16" s="295"/>
      <c r="I16" s="295"/>
    </row>
    <row r="17" spans="1:9" x14ac:dyDescent="0.25">
      <c r="A17" s="295"/>
      <c r="B17" s="295"/>
      <c r="C17" s="295"/>
      <c r="D17" s="295"/>
      <c r="E17" s="295"/>
      <c r="F17" s="295"/>
      <c r="G17" s="295"/>
      <c r="H17" s="295"/>
      <c r="I17" s="295"/>
    </row>
    <row r="18" spans="1:9" x14ac:dyDescent="0.25">
      <c r="A18" s="295"/>
      <c r="B18" s="295"/>
      <c r="C18" s="295"/>
      <c r="D18" s="295"/>
      <c r="E18" s="295"/>
      <c r="F18" s="295"/>
      <c r="G18" s="295"/>
      <c r="H18" s="295"/>
      <c r="I18" s="295"/>
    </row>
    <row r="19" spans="1:9" x14ac:dyDescent="0.25">
      <c r="A19" s="295"/>
      <c r="B19" s="295"/>
      <c r="C19" s="295"/>
      <c r="D19" s="295"/>
      <c r="E19" s="295"/>
      <c r="F19" s="295"/>
      <c r="G19" s="295"/>
      <c r="H19" s="295"/>
      <c r="I19" s="295"/>
    </row>
    <row r="20" spans="1:9" x14ac:dyDescent="0.25">
      <c r="A20" s="295"/>
      <c r="B20" s="295"/>
      <c r="C20" s="295"/>
      <c r="D20" s="295"/>
      <c r="E20" s="295"/>
      <c r="F20" s="295"/>
      <c r="G20" s="295"/>
      <c r="H20" s="295"/>
      <c r="I20" s="295"/>
    </row>
    <row r="21" spans="1:9" x14ac:dyDescent="0.25">
      <c r="A21" s="295"/>
      <c r="B21" s="295"/>
      <c r="C21" s="295"/>
      <c r="D21" s="295"/>
      <c r="E21" s="295"/>
      <c r="F21" s="295"/>
      <c r="G21" s="295"/>
      <c r="H21" s="295"/>
      <c r="I21" s="295"/>
    </row>
    <row r="22" spans="1:9" x14ac:dyDescent="0.25">
      <c r="A22" s="295"/>
      <c r="B22" s="295"/>
      <c r="C22" s="295"/>
      <c r="D22" s="295"/>
      <c r="E22" s="295"/>
      <c r="F22" s="295"/>
      <c r="G22" s="295"/>
      <c r="H22" s="295"/>
      <c r="I22" s="295"/>
    </row>
    <row r="23" spans="1:9" x14ac:dyDescent="0.25">
      <c r="A23" s="295"/>
      <c r="B23" s="295"/>
      <c r="C23" s="295"/>
      <c r="D23" s="295"/>
      <c r="E23" s="295"/>
      <c r="F23" s="295"/>
      <c r="G23" s="295"/>
      <c r="H23" s="295"/>
      <c r="I23" s="295"/>
    </row>
    <row r="24" spans="1:9" x14ac:dyDescent="0.25">
      <c r="A24" s="295"/>
      <c r="B24" s="295"/>
      <c r="C24" s="295"/>
      <c r="D24" s="295"/>
      <c r="E24" s="295"/>
      <c r="F24" s="295"/>
      <c r="G24" s="295"/>
      <c r="H24" s="295"/>
      <c r="I24" s="295"/>
    </row>
    <row r="25" spans="1:9" x14ac:dyDescent="0.25">
      <c r="A25" s="295"/>
      <c r="B25" s="295"/>
      <c r="C25" s="295"/>
      <c r="D25" s="295"/>
      <c r="E25" s="295"/>
      <c r="F25" s="295"/>
      <c r="G25" s="295"/>
      <c r="H25" s="295"/>
      <c r="I25" s="295"/>
    </row>
    <row r="26" spans="1:9" x14ac:dyDescent="0.25">
      <c r="A26" s="295"/>
      <c r="B26" s="295"/>
      <c r="C26" s="295"/>
      <c r="D26" s="295"/>
      <c r="E26" s="295"/>
      <c r="F26" s="295"/>
      <c r="G26" s="295"/>
      <c r="H26" s="295"/>
      <c r="I26" s="295"/>
    </row>
    <row r="27" spans="1:9" x14ac:dyDescent="0.25">
      <c r="A27" s="295"/>
      <c r="B27" s="295"/>
      <c r="C27" s="295"/>
      <c r="D27" s="295"/>
      <c r="E27" s="295"/>
      <c r="F27" s="295"/>
      <c r="G27" s="295"/>
      <c r="H27" s="295"/>
      <c r="I27" s="295"/>
    </row>
    <row r="28" spans="1:9" x14ac:dyDescent="0.25">
      <c r="A28" s="295"/>
      <c r="B28" s="295"/>
      <c r="C28" s="295"/>
      <c r="D28" s="295"/>
      <c r="E28" s="295"/>
      <c r="F28" s="295"/>
      <c r="G28" s="295"/>
      <c r="H28" s="295"/>
      <c r="I28" s="295"/>
    </row>
    <row r="29" spans="1:9" x14ac:dyDescent="0.25">
      <c r="A29" s="295"/>
      <c r="B29" s="295"/>
      <c r="C29" s="295"/>
      <c r="D29" s="295"/>
      <c r="E29" s="295"/>
      <c r="F29" s="295"/>
      <c r="G29" s="295"/>
      <c r="H29" s="295"/>
      <c r="I29" s="295"/>
    </row>
    <row r="30" spans="1:9" x14ac:dyDescent="0.25">
      <c r="A30" s="295"/>
      <c r="B30" s="295"/>
      <c r="C30" s="295"/>
      <c r="D30" s="295"/>
      <c r="E30" s="295"/>
      <c r="F30" s="295"/>
      <c r="G30" s="295"/>
      <c r="H30" s="295"/>
      <c r="I30" s="295"/>
    </row>
    <row r="31" spans="1:9" x14ac:dyDescent="0.25">
      <c r="A31" s="295"/>
      <c r="B31" s="295"/>
      <c r="C31" s="295"/>
      <c r="D31" s="295"/>
      <c r="E31" s="295"/>
      <c r="F31" s="295"/>
      <c r="G31" s="295"/>
      <c r="H31" s="295"/>
      <c r="I31" s="295"/>
    </row>
    <row r="32" spans="1:9" x14ac:dyDescent="0.25">
      <c r="A32" s="295"/>
      <c r="B32" s="295"/>
      <c r="C32" s="295"/>
      <c r="D32" s="295"/>
      <c r="E32" s="295"/>
      <c r="F32" s="295"/>
      <c r="G32" s="295"/>
      <c r="H32" s="295"/>
      <c r="I32" s="295"/>
    </row>
    <row r="33" spans="1:9" x14ac:dyDescent="0.25">
      <c r="A33" s="295"/>
      <c r="B33" s="295"/>
      <c r="C33" s="295"/>
      <c r="D33" s="295"/>
      <c r="E33" s="295"/>
      <c r="F33" s="295"/>
      <c r="G33" s="295"/>
      <c r="H33" s="295"/>
      <c r="I33" s="295"/>
    </row>
    <row r="34" spans="1:9" x14ac:dyDescent="0.25">
      <c r="A34" s="295"/>
      <c r="B34" s="295"/>
      <c r="C34" s="295"/>
      <c r="D34" s="295"/>
      <c r="E34" s="295"/>
      <c r="F34" s="295"/>
      <c r="G34" s="295"/>
      <c r="H34" s="295"/>
      <c r="I34" s="295"/>
    </row>
    <row r="35" spans="1:9" x14ac:dyDescent="0.25">
      <c r="A35" s="295"/>
      <c r="B35" s="295"/>
      <c r="C35" s="295"/>
      <c r="D35" s="295"/>
      <c r="E35" s="295"/>
      <c r="F35" s="295"/>
      <c r="G35" s="295"/>
      <c r="H35" s="295"/>
      <c r="I35" s="295"/>
    </row>
    <row r="36" spans="1:9" x14ac:dyDescent="0.25">
      <c r="A36" s="295"/>
      <c r="B36" s="295"/>
      <c r="C36" s="295"/>
      <c r="D36" s="295"/>
      <c r="E36" s="295"/>
      <c r="F36" s="295"/>
      <c r="G36" s="295"/>
      <c r="H36" s="295"/>
      <c r="I36" s="295"/>
    </row>
    <row r="37" spans="1:9" x14ac:dyDescent="0.25">
      <c r="A37" s="295"/>
      <c r="B37" s="295"/>
      <c r="C37" s="295"/>
      <c r="D37" s="295"/>
      <c r="E37" s="295"/>
      <c r="F37" s="295"/>
      <c r="G37" s="295"/>
      <c r="H37" s="295"/>
      <c r="I37" s="295"/>
    </row>
    <row r="38" spans="1:9" x14ac:dyDescent="0.25">
      <c r="A38" s="295"/>
      <c r="B38" s="295"/>
      <c r="C38" s="295"/>
      <c r="D38" s="295"/>
      <c r="E38" s="295"/>
      <c r="F38" s="295"/>
      <c r="G38" s="295"/>
      <c r="H38" s="295"/>
      <c r="I38" s="295"/>
    </row>
    <row r="39" spans="1:9" ht="185.2" customHeight="1" x14ac:dyDescent="0.25">
      <c r="A39" s="295"/>
      <c r="B39" s="295"/>
      <c r="C39" s="295"/>
      <c r="D39" s="295"/>
      <c r="E39" s="295"/>
      <c r="F39" s="295"/>
      <c r="G39" s="295"/>
      <c r="H39" s="295"/>
      <c r="I39" s="295"/>
    </row>
    <row r="40" spans="1:9" ht="223.5" customHeight="1" x14ac:dyDescent="0.25">
      <c r="A40" s="295"/>
      <c r="B40" s="295"/>
      <c r="C40" s="295"/>
      <c r="D40" s="295"/>
      <c r="E40" s="295"/>
      <c r="F40" s="295"/>
      <c r="G40" s="295"/>
      <c r="H40" s="295"/>
      <c r="I40" s="295"/>
    </row>
    <row r="41" spans="1:9" ht="44.25" customHeight="1" x14ac:dyDescent="0.25">
      <c r="A41" s="294" t="s">
        <v>537</v>
      </c>
      <c r="B41" s="294"/>
      <c r="C41" s="294"/>
      <c r="D41" s="294"/>
      <c r="E41" s="294"/>
      <c r="F41" s="294"/>
      <c r="G41" s="294"/>
      <c r="H41" s="294"/>
      <c r="I41" s="294"/>
    </row>
    <row r="42" spans="1:9" x14ac:dyDescent="0.25">
      <c r="A42" s="294"/>
      <c r="B42" s="294"/>
      <c r="C42" s="294"/>
      <c r="D42" s="294"/>
      <c r="E42" s="294"/>
      <c r="F42" s="294"/>
      <c r="G42" s="294"/>
      <c r="H42" s="294"/>
      <c r="I42" s="294"/>
    </row>
    <row r="43" spans="1:9" x14ac:dyDescent="0.25">
      <c r="A43" s="294"/>
      <c r="B43" s="295"/>
      <c r="C43" s="295"/>
      <c r="D43" s="295"/>
      <c r="E43" s="295"/>
      <c r="F43" s="295"/>
      <c r="G43" s="295"/>
      <c r="H43" s="295"/>
      <c r="I43" s="295"/>
    </row>
    <row r="44" spans="1:9" x14ac:dyDescent="0.25">
      <c r="A44" s="123" t="s">
        <v>465</v>
      </c>
    </row>
    <row r="45" spans="1:9" x14ac:dyDescent="0.25">
      <c r="A45" s="123" t="s">
        <v>466</v>
      </c>
    </row>
    <row r="46" spans="1:9" x14ac:dyDescent="0.25">
      <c r="A46" s="296" t="s">
        <v>538</v>
      </c>
      <c r="B46" s="297"/>
      <c r="C46" s="297"/>
      <c r="D46" s="297"/>
      <c r="E46" s="297"/>
      <c r="F46" s="297"/>
      <c r="G46" s="297"/>
      <c r="H46" s="297"/>
      <c r="I46" s="297"/>
    </row>
    <row r="47" spans="1:9" x14ac:dyDescent="0.25">
      <c r="A47" s="297"/>
      <c r="B47" s="297"/>
      <c r="C47" s="297"/>
      <c r="D47" s="297"/>
      <c r="E47" s="297"/>
      <c r="F47" s="297"/>
      <c r="G47" s="297"/>
      <c r="H47" s="297"/>
      <c r="I47" s="297"/>
    </row>
    <row r="48" spans="1:9" x14ac:dyDescent="0.25">
      <c r="A48" s="123" t="s">
        <v>467</v>
      </c>
    </row>
    <row r="49" spans="1:9" x14ac:dyDescent="0.25">
      <c r="A49" s="124" t="s">
        <v>468</v>
      </c>
    </row>
    <row r="50" spans="1:9" x14ac:dyDescent="0.25">
      <c r="A50" s="123" t="s">
        <v>469</v>
      </c>
    </row>
    <row r="51" spans="1:9" ht="31" customHeight="1" x14ac:dyDescent="0.25">
      <c r="A51" s="296" t="s">
        <v>539</v>
      </c>
      <c r="B51" s="296"/>
      <c r="C51" s="296"/>
      <c r="D51" s="296"/>
      <c r="E51" s="296"/>
      <c r="F51" s="296"/>
      <c r="G51" s="296"/>
      <c r="H51" s="296"/>
      <c r="I51" s="296"/>
    </row>
    <row r="52" spans="1:9" x14ac:dyDescent="0.25">
      <c r="A52" s="123" t="s">
        <v>470</v>
      </c>
    </row>
    <row r="53" spans="1:9" x14ac:dyDescent="0.25">
      <c r="A53" s="124" t="s">
        <v>518</v>
      </c>
    </row>
    <row r="54" spans="1:9" x14ac:dyDescent="0.25">
      <c r="A54" s="123" t="s">
        <v>471</v>
      </c>
    </row>
    <row r="55" spans="1:9" ht="31" customHeight="1" x14ac:dyDescent="0.25">
      <c r="A55" s="296" t="s">
        <v>519</v>
      </c>
      <c r="B55" s="296"/>
      <c r="C55" s="296"/>
      <c r="D55" s="296"/>
      <c r="E55" s="296"/>
      <c r="F55" s="296"/>
      <c r="G55" s="296"/>
      <c r="H55" s="296"/>
      <c r="I55" s="296"/>
    </row>
    <row r="56" spans="1:9" x14ac:dyDescent="0.25">
      <c r="A56" s="123" t="s">
        <v>472</v>
      </c>
    </row>
    <row r="57" spans="1:9" x14ac:dyDescent="0.25">
      <c r="A57" s="123" t="s">
        <v>473</v>
      </c>
    </row>
    <row r="58" spans="1:9" x14ac:dyDescent="0.25">
      <c r="A58" s="125" t="s">
        <v>474</v>
      </c>
      <c r="B58" s="126"/>
      <c r="C58" s="298" t="s">
        <v>475</v>
      </c>
      <c r="D58" s="299"/>
      <c r="E58" s="123"/>
    </row>
    <row r="59" spans="1:9" x14ac:dyDescent="0.25">
      <c r="A59" s="127" t="s">
        <v>315</v>
      </c>
      <c r="C59" s="300" t="s">
        <v>476</v>
      </c>
      <c r="D59" s="301"/>
    </row>
    <row r="60" spans="1:9" x14ac:dyDescent="0.25">
      <c r="A60" s="127" t="s">
        <v>477</v>
      </c>
      <c r="C60" s="300" t="s">
        <v>478</v>
      </c>
      <c r="D60" s="301"/>
    </row>
    <row r="61" spans="1:9" x14ac:dyDescent="0.25">
      <c r="A61" s="127" t="s">
        <v>479</v>
      </c>
      <c r="C61" s="300" t="s">
        <v>480</v>
      </c>
      <c r="D61" s="301"/>
    </row>
    <row r="62" spans="1:9" x14ac:dyDescent="0.25">
      <c r="A62" s="127" t="s">
        <v>481</v>
      </c>
      <c r="C62" s="300" t="s">
        <v>482</v>
      </c>
      <c r="D62" s="301"/>
    </row>
    <row r="63" spans="1:9" x14ac:dyDescent="0.25">
      <c r="A63" s="128" t="s">
        <v>483</v>
      </c>
      <c r="B63" s="129"/>
      <c r="C63" s="302" t="s">
        <v>453</v>
      </c>
      <c r="D63" s="303"/>
    </row>
    <row r="65" spans="1:9" x14ac:dyDescent="0.25">
      <c r="A65" s="123" t="s">
        <v>484</v>
      </c>
    </row>
    <row r="66" spans="1:9" ht="61.5" customHeight="1" x14ac:dyDescent="0.25">
      <c r="A66" s="318" t="s">
        <v>540</v>
      </c>
      <c r="B66" s="318"/>
      <c r="C66" s="318"/>
      <c r="D66" s="318"/>
      <c r="E66" s="318"/>
      <c r="F66" s="318"/>
      <c r="G66" s="318"/>
      <c r="H66" s="318"/>
      <c r="I66" s="318"/>
    </row>
    <row r="67" spans="1:9" x14ac:dyDescent="0.25">
      <c r="A67" s="123" t="s">
        <v>485</v>
      </c>
    </row>
    <row r="68" spans="1:9" x14ac:dyDescent="0.25">
      <c r="A68" s="300" t="s">
        <v>526</v>
      </c>
      <c r="B68" s="300"/>
      <c r="C68" s="300"/>
      <c r="D68" s="300"/>
      <c r="E68" s="300"/>
      <c r="F68" s="300"/>
      <c r="G68" s="300"/>
      <c r="H68" s="300"/>
      <c r="I68" s="300"/>
    </row>
    <row r="69" spans="1:9" x14ac:dyDescent="0.25">
      <c r="A69" s="123" t="s">
        <v>486</v>
      </c>
    </row>
    <row r="70" spans="1:9" x14ac:dyDescent="0.25">
      <c r="A70" s="300" t="s">
        <v>533</v>
      </c>
      <c r="B70" s="300"/>
      <c r="C70" s="300"/>
      <c r="D70" s="300"/>
      <c r="E70" s="300"/>
      <c r="F70" s="300"/>
      <c r="G70" s="300"/>
      <c r="H70" s="300"/>
      <c r="I70" s="300"/>
    </row>
    <row r="71" spans="1:9" x14ac:dyDescent="0.25">
      <c r="A71" s="123" t="s">
        <v>487</v>
      </c>
    </row>
    <row r="72" spans="1:9" ht="17.3" customHeight="1" x14ac:dyDescent="0.25">
      <c r="A72" s="319" t="s">
        <v>541</v>
      </c>
      <c r="B72" s="319"/>
      <c r="C72" s="319"/>
      <c r="D72" s="319"/>
      <c r="E72" s="319"/>
      <c r="F72" s="319"/>
      <c r="G72" s="319"/>
      <c r="H72" s="319"/>
      <c r="I72" s="319"/>
    </row>
    <row r="73" spans="1:9" x14ac:dyDescent="0.25">
      <c r="A73" s="123" t="s">
        <v>488</v>
      </c>
    </row>
    <row r="74" spans="1:9" x14ac:dyDescent="0.25">
      <c r="A74" s="300" t="s">
        <v>532</v>
      </c>
      <c r="B74" s="300"/>
      <c r="C74" s="300"/>
      <c r="D74" s="300"/>
      <c r="E74" s="300"/>
      <c r="F74" s="300"/>
      <c r="G74" s="300"/>
      <c r="H74" s="300"/>
      <c r="I74" s="300"/>
    </row>
    <row r="75" spans="1:9" x14ac:dyDescent="0.25">
      <c r="A75" s="123" t="s">
        <v>489</v>
      </c>
    </row>
    <row r="76" spans="1:9" x14ac:dyDescent="0.25">
      <c r="A76" s="300" t="s">
        <v>490</v>
      </c>
      <c r="B76" s="300"/>
      <c r="C76" s="300"/>
      <c r="D76" s="300"/>
      <c r="E76" s="300"/>
      <c r="F76" s="300"/>
      <c r="G76" s="300"/>
      <c r="H76" s="300"/>
      <c r="I76" s="300"/>
    </row>
    <row r="77" spans="1:9" x14ac:dyDescent="0.25">
      <c r="A77" s="123" t="s">
        <v>491</v>
      </c>
    </row>
    <row r="78" spans="1:9" x14ac:dyDescent="0.25">
      <c r="A78" s="304" t="s">
        <v>534</v>
      </c>
      <c r="B78" s="304"/>
      <c r="C78" s="304"/>
      <c r="D78" s="304"/>
      <c r="E78" s="304"/>
      <c r="F78" s="304"/>
      <c r="G78" s="304"/>
      <c r="H78" s="304"/>
      <c r="I78" s="304"/>
    </row>
    <row r="79" spans="1:9" x14ac:dyDescent="0.25">
      <c r="A79" s="130" t="s">
        <v>492</v>
      </c>
      <c r="B79" s="131"/>
      <c r="C79" s="131"/>
      <c r="D79" s="131"/>
      <c r="E79" s="131"/>
      <c r="F79" s="131"/>
      <c r="G79" s="132"/>
      <c r="H79" s="132"/>
      <c r="I79" s="132"/>
    </row>
    <row r="80" spans="1:9" x14ac:dyDescent="0.25">
      <c r="A80" s="133" t="s">
        <v>520</v>
      </c>
      <c r="B80" s="131"/>
      <c r="C80" s="131"/>
      <c r="D80" s="132"/>
      <c r="E80" s="137">
        <v>1967</v>
      </c>
      <c r="F80" s="132"/>
      <c r="G80" s="132"/>
      <c r="H80" s="132"/>
      <c r="I80" s="132"/>
    </row>
    <row r="81" spans="1:9" x14ac:dyDescent="0.25">
      <c r="A81" s="131" t="s">
        <v>493</v>
      </c>
      <c r="B81" s="131"/>
      <c r="C81" s="131"/>
      <c r="D81" s="132"/>
      <c r="E81" s="138">
        <v>0</v>
      </c>
      <c r="F81" s="132"/>
      <c r="G81" s="132"/>
      <c r="H81" s="132"/>
      <c r="I81" s="132"/>
    </row>
    <row r="82" spans="1:9" ht="13.25" thickBot="1" x14ac:dyDescent="0.3">
      <c r="A82" s="131" t="s">
        <v>494</v>
      </c>
      <c r="B82" s="131"/>
      <c r="C82" s="131"/>
      <c r="D82" s="132"/>
      <c r="E82" s="139">
        <v>-1219</v>
      </c>
      <c r="F82" s="132"/>
      <c r="G82" s="132"/>
      <c r="H82" s="132"/>
      <c r="I82" s="132"/>
    </row>
    <row r="83" spans="1:9" x14ac:dyDescent="0.25">
      <c r="A83" s="133" t="s">
        <v>535</v>
      </c>
      <c r="B83" s="131"/>
      <c r="C83" s="131"/>
      <c r="D83" s="132"/>
      <c r="E83" s="137">
        <f>+E80-E81-E82</f>
        <v>3186</v>
      </c>
      <c r="F83" s="132"/>
      <c r="G83" s="132"/>
      <c r="H83" s="132"/>
      <c r="I83" s="132"/>
    </row>
    <row r="85" spans="1:9" x14ac:dyDescent="0.25">
      <c r="A85" s="123" t="s">
        <v>495</v>
      </c>
    </row>
    <row r="86" spans="1:9" x14ac:dyDescent="0.25">
      <c r="A86" s="305" t="s">
        <v>474</v>
      </c>
      <c r="B86" s="305"/>
      <c r="C86" s="305"/>
      <c r="D86" s="306" t="s">
        <v>496</v>
      </c>
      <c r="E86" s="306"/>
      <c r="F86" s="124"/>
      <c r="G86" s="306" t="s">
        <v>497</v>
      </c>
      <c r="H86" s="306"/>
      <c r="I86" s="124"/>
    </row>
    <row r="87" spans="1:9" x14ac:dyDescent="0.25">
      <c r="A87" s="305" t="s">
        <v>315</v>
      </c>
      <c r="B87" s="305"/>
      <c r="C87" s="305"/>
      <c r="D87" s="306" t="s">
        <v>498</v>
      </c>
      <c r="E87" s="306"/>
      <c r="G87" s="306" t="s">
        <v>498</v>
      </c>
      <c r="H87" s="306"/>
    </row>
    <row r="88" spans="1:9" x14ac:dyDescent="0.25">
      <c r="A88" s="305" t="s">
        <v>499</v>
      </c>
      <c r="B88" s="305"/>
      <c r="C88" s="305"/>
      <c r="D88" s="308">
        <v>154176</v>
      </c>
      <c r="E88" s="308"/>
      <c r="G88" s="308">
        <v>531</v>
      </c>
      <c r="H88" s="308"/>
    </row>
    <row r="89" spans="1:9" x14ac:dyDescent="0.25">
      <c r="A89" s="305" t="s">
        <v>500</v>
      </c>
      <c r="B89" s="305"/>
      <c r="C89" s="305"/>
      <c r="D89" s="308">
        <v>1107811</v>
      </c>
      <c r="E89" s="308"/>
      <c r="G89" s="308">
        <v>46675</v>
      </c>
      <c r="H89" s="308"/>
    </row>
    <row r="90" spans="1:9" x14ac:dyDescent="0.25">
      <c r="A90" s="307" t="s">
        <v>524</v>
      </c>
      <c r="B90" s="305"/>
      <c r="C90" s="305"/>
      <c r="D90" s="308">
        <v>256797</v>
      </c>
      <c r="E90" s="308"/>
      <c r="G90" s="309" t="s">
        <v>521</v>
      </c>
      <c r="H90" s="310"/>
    </row>
    <row r="91" spans="1:9" x14ac:dyDescent="0.25">
      <c r="D91" s="134"/>
      <c r="E91" s="134"/>
      <c r="G91" s="135"/>
      <c r="H91" s="136"/>
    </row>
    <row r="92" spans="1:9" x14ac:dyDescent="0.25">
      <c r="A92" s="124" t="s">
        <v>523</v>
      </c>
      <c r="D92" s="134"/>
      <c r="E92" s="134"/>
      <c r="G92" s="135"/>
      <c r="H92" s="136"/>
    </row>
    <row r="94" spans="1:9" x14ac:dyDescent="0.25">
      <c r="A94" s="317" t="s">
        <v>501</v>
      </c>
    </row>
    <row r="95" spans="1:9" ht="13.25" thickBot="1" x14ac:dyDescent="0.3">
      <c r="A95" s="311" t="s">
        <v>502</v>
      </c>
      <c r="B95" s="311"/>
      <c r="C95" s="311" t="s">
        <v>503</v>
      </c>
      <c r="D95" s="311"/>
      <c r="E95" s="311" t="s">
        <v>525</v>
      </c>
      <c r="F95" s="311"/>
      <c r="G95" s="311"/>
      <c r="H95" s="311"/>
    </row>
    <row r="96" spans="1:9" x14ac:dyDescent="0.25">
      <c r="A96" s="312" t="s">
        <v>504</v>
      </c>
      <c r="B96" s="312"/>
      <c r="C96" s="313">
        <v>10673027</v>
      </c>
      <c r="D96" s="312"/>
      <c r="E96" s="314">
        <f>14165541/10673027</f>
        <v>1.33</v>
      </c>
      <c r="F96" s="315" t="s">
        <v>505</v>
      </c>
      <c r="G96" s="315"/>
      <c r="H96" s="316"/>
    </row>
    <row r="98" spans="1:9" x14ac:dyDescent="0.25">
      <c r="A98" s="123" t="s">
        <v>506</v>
      </c>
      <c r="C98" s="123"/>
    </row>
    <row r="99" spans="1:9" x14ac:dyDescent="0.25">
      <c r="A99" s="124" t="s">
        <v>507</v>
      </c>
      <c r="C99" s="124"/>
    </row>
    <row r="100" spans="1:9" x14ac:dyDescent="0.25">
      <c r="A100" s="123" t="s">
        <v>508</v>
      </c>
      <c r="C100" s="123"/>
    </row>
    <row r="101" spans="1:9" x14ac:dyDescent="0.25">
      <c r="A101" s="124" t="s">
        <v>509</v>
      </c>
      <c r="C101" s="124"/>
    </row>
    <row r="102" spans="1:9" x14ac:dyDescent="0.25">
      <c r="A102" s="123" t="s">
        <v>510</v>
      </c>
      <c r="C102" s="123"/>
    </row>
    <row r="103" spans="1:9" x14ac:dyDescent="0.25">
      <c r="A103" s="124" t="s">
        <v>522</v>
      </c>
      <c r="B103" s="124"/>
      <c r="C103" s="124"/>
      <c r="D103" s="124"/>
      <c r="E103" s="124"/>
      <c r="F103" s="124"/>
      <c r="G103" s="124"/>
      <c r="H103" s="124"/>
      <c r="I103" s="124"/>
    </row>
    <row r="104" spans="1:9" x14ac:dyDescent="0.25">
      <c r="A104" s="123" t="s">
        <v>511</v>
      </c>
      <c r="C104" s="124"/>
    </row>
    <row r="105" spans="1:9" x14ac:dyDescent="0.25">
      <c r="A105" s="124" t="s">
        <v>522</v>
      </c>
      <c r="B105" s="124"/>
      <c r="C105" s="124"/>
      <c r="D105" s="124"/>
      <c r="E105" s="124"/>
      <c r="F105" s="124"/>
      <c r="G105" s="124"/>
      <c r="H105" s="124"/>
      <c r="I105" s="124"/>
    </row>
    <row r="106" spans="1:9" x14ac:dyDescent="0.25">
      <c r="A106" s="123" t="s">
        <v>512</v>
      </c>
    </row>
    <row r="107" spans="1:9" x14ac:dyDescent="0.25">
      <c r="A107" s="124" t="s">
        <v>513</v>
      </c>
    </row>
    <row r="108" spans="1:9" x14ac:dyDescent="0.25">
      <c r="A108" s="123" t="s">
        <v>514</v>
      </c>
    </row>
    <row r="109" spans="1:9" x14ac:dyDescent="0.25">
      <c r="A109" s="124" t="s">
        <v>515</v>
      </c>
    </row>
    <row r="110" spans="1:9" x14ac:dyDescent="0.25">
      <c r="A110" s="123" t="s">
        <v>516</v>
      </c>
    </row>
    <row r="111" spans="1:9" x14ac:dyDescent="0.25">
      <c r="A111" s="124" t="s">
        <v>517</v>
      </c>
    </row>
    <row r="113" spans="1:9" ht="38.299999999999997" customHeight="1" x14ac:dyDescent="0.25">
      <c r="A113" s="296" t="s">
        <v>536</v>
      </c>
      <c r="B113" s="296"/>
      <c r="C113" s="296"/>
      <c r="D113" s="296"/>
      <c r="E113" s="296"/>
      <c r="F113" s="296"/>
      <c r="G113" s="296"/>
      <c r="H113" s="296"/>
      <c r="I113" s="296"/>
    </row>
  </sheetData>
  <mergeCells count="36">
    <mergeCell ref="A90:C90"/>
    <mergeCell ref="D90:E90"/>
    <mergeCell ref="G90:H90"/>
    <mergeCell ref="A113:I113"/>
    <mergeCell ref="A88:C88"/>
    <mergeCell ref="D88:E88"/>
    <mergeCell ref="G88:H88"/>
    <mergeCell ref="A89:C89"/>
    <mergeCell ref="D89:E89"/>
    <mergeCell ref="G89:H89"/>
    <mergeCell ref="A86:C86"/>
    <mergeCell ref="D86:E86"/>
    <mergeCell ref="G86:H86"/>
    <mergeCell ref="A87:C87"/>
    <mergeCell ref="D87:E87"/>
    <mergeCell ref="G87:H87"/>
    <mergeCell ref="A70:I70"/>
    <mergeCell ref="A72:I72"/>
    <mergeCell ref="A74:I74"/>
    <mergeCell ref="A76:I76"/>
    <mergeCell ref="A78:I78"/>
    <mergeCell ref="C61:D61"/>
    <mergeCell ref="C62:D62"/>
    <mergeCell ref="C63:D63"/>
    <mergeCell ref="A66:I66"/>
    <mergeCell ref="A68:I68"/>
    <mergeCell ref="A51:I51"/>
    <mergeCell ref="A55:I55"/>
    <mergeCell ref="C58:D58"/>
    <mergeCell ref="C59:D59"/>
    <mergeCell ref="C60:D60"/>
    <mergeCell ref="A1:I40"/>
    <mergeCell ref="A41:I41"/>
    <mergeCell ref="A42:I42"/>
    <mergeCell ref="A43:I43"/>
    <mergeCell ref="A46:I47"/>
  </mergeCells>
  <pageMargins left="0.7" right="0.7" top="0.75" bottom="0.75" header="0.3" footer="0.3"/>
  <pageSetup paperSize="9" scale="3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Massimo Piutti</cp:lastModifiedBy>
  <cp:lastPrinted>2026-07-23T15:35:56Z</cp:lastPrinted>
  <dcterms:created xsi:type="dcterms:W3CDTF">2008-10-17T11:51:54Z</dcterms:created>
  <dcterms:modified xsi:type="dcterms:W3CDTF">2026-07-27T07:32:13Z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