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10Administrator\Downloads\"/>
    </mc:Choice>
  </mc:AlternateContent>
  <xr:revisionPtr revIDLastSave="0" documentId="13_ncr:1_{37583347-EF28-4257-80CF-0D1C809549AF}" xr6:coauthVersionLast="47" xr6:coauthVersionMax="47" xr10:uidLastSave="{00000000-0000-0000-0000-000000000000}"/>
  <workbookProtection workbookAlgorithmName="SHA-512" workbookHashValue="fdqIvxPbQN2zauY+PBziZA12xcvM97au85KBEn0sHKWKfvH4GUL1tynaD4NkbXffTvxqHdepyasdsIrKsW6b+A==" workbookSaltValue="+cTZnbnwNqFx2UGCmGB2rA==" workbookSpinCount="100000" lockStructure="1"/>
  <bookViews>
    <workbookView xWindow="-120" yWindow="-120" windowWidth="29040" windowHeight="15840" tabRatio="717" xr2:uid="{5DB7919E-1753-4BFE-966F-83D3BCB20A03}"/>
  </bookViews>
  <sheets>
    <sheet name="General data" sheetId="1" r:id="rId1"/>
    <sheet name="Balance sheet" sheetId="2" r:id="rId2"/>
    <sheet name="P&amp;L" sheetId="3" r:id="rId3"/>
    <sheet name="CF_I" sheetId="4" r:id="rId4"/>
    <sheet name="CF_D" sheetId="5" r:id="rId5"/>
    <sheet name="SOCE" sheetId="6" r:id="rId6"/>
    <sheet name="Notes" sheetId="7" r:id="rId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63" i="6" l="1"/>
  <c r="X63" i="6"/>
  <c r="W63" i="6"/>
  <c r="V63" i="6"/>
  <c r="U63" i="6"/>
  <c r="T63" i="6"/>
  <c r="S63" i="6"/>
  <c r="R63" i="6"/>
  <c r="Q63" i="6"/>
  <c r="P63" i="6"/>
  <c r="O63" i="6"/>
  <c r="N63" i="6"/>
  <c r="M63" i="6"/>
  <c r="L63" i="6"/>
  <c r="K63" i="6"/>
  <c r="J63" i="6"/>
  <c r="I63" i="6"/>
  <c r="H63" i="6"/>
  <c r="Y62" i="6"/>
  <c r="X62" i="6"/>
  <c r="U62" i="6"/>
  <c r="T62" i="6"/>
  <c r="Q62" i="6"/>
  <c r="P62" i="6"/>
  <c r="M62" i="6"/>
  <c r="L62" i="6"/>
  <c r="I62" i="6"/>
  <c r="H62" i="6"/>
  <c r="Y61" i="6"/>
  <c r="X61" i="6"/>
  <c r="W61" i="6"/>
  <c r="W62" i="6" s="1"/>
  <c r="V61" i="6"/>
  <c r="V62" i="6" s="1"/>
  <c r="U61" i="6"/>
  <c r="T61" i="6"/>
  <c r="S61" i="6"/>
  <c r="S62" i="6" s="1"/>
  <c r="R61" i="6"/>
  <c r="R62" i="6" s="1"/>
  <c r="Q61" i="6"/>
  <c r="P61" i="6"/>
  <c r="O61" i="6"/>
  <c r="O62" i="6" s="1"/>
  <c r="N61" i="6"/>
  <c r="N62" i="6" s="1"/>
  <c r="M61" i="6"/>
  <c r="L61" i="6"/>
  <c r="K61" i="6"/>
  <c r="K62" i="6" s="1"/>
  <c r="J61" i="6"/>
  <c r="J62" i="6" s="1"/>
  <c r="I61" i="6"/>
  <c r="H61" i="6"/>
  <c r="W58" i="6"/>
  <c r="Y58" i="6" s="1"/>
  <c r="W57" i="6"/>
  <c r="Y57" i="6" s="1"/>
  <c r="W56" i="6"/>
  <c r="Y56" i="6" s="1"/>
  <c r="W55" i="6"/>
  <c r="Y55" i="6" s="1"/>
  <c r="W54" i="6"/>
  <c r="Y54" i="6" s="1"/>
  <c r="W53" i="6"/>
  <c r="Y53" i="6" s="1"/>
  <c r="W52" i="6"/>
  <c r="Y52" i="6" s="1"/>
  <c r="W51" i="6"/>
  <c r="Y51" i="6" s="1"/>
  <c r="W50" i="6"/>
  <c r="Y50" i="6" s="1"/>
  <c r="W49" i="6"/>
  <c r="Y49" i="6" s="1"/>
  <c r="W48" i="6"/>
  <c r="Y48" i="6" s="1"/>
  <c r="W47" i="6"/>
  <c r="Y47" i="6" s="1"/>
  <c r="W46" i="6"/>
  <c r="Y46" i="6" s="1"/>
  <c r="W45" i="6"/>
  <c r="Y45" i="6" s="1"/>
  <c r="W44" i="6"/>
  <c r="Y44" i="6" s="1"/>
  <c r="W43" i="6"/>
  <c r="Y43" i="6" s="1"/>
  <c r="W42" i="6"/>
  <c r="Y42" i="6" s="1"/>
  <c r="W41" i="6"/>
  <c r="Y41" i="6" s="1"/>
  <c r="W40" i="6"/>
  <c r="Y40" i="6" s="1"/>
  <c r="X39" i="6"/>
  <c r="X59" i="6" s="1"/>
  <c r="V39" i="6"/>
  <c r="V59" i="6" s="1"/>
  <c r="U39" i="6"/>
  <c r="U59" i="6" s="1"/>
  <c r="T39" i="6"/>
  <c r="T59" i="6" s="1"/>
  <c r="S39" i="6"/>
  <c r="S59" i="6" s="1"/>
  <c r="R39" i="6"/>
  <c r="R59" i="6" s="1"/>
  <c r="Q39" i="6"/>
  <c r="Q59" i="6" s="1"/>
  <c r="P39" i="6"/>
  <c r="P59" i="6" s="1"/>
  <c r="O39" i="6"/>
  <c r="O59" i="6" s="1"/>
  <c r="N39" i="6"/>
  <c r="N59" i="6" s="1"/>
  <c r="M39" i="6"/>
  <c r="M59" i="6" s="1"/>
  <c r="L39" i="6"/>
  <c r="L59" i="6" s="1"/>
  <c r="K39" i="6"/>
  <c r="K59" i="6" s="1"/>
  <c r="J39" i="6"/>
  <c r="J59" i="6" s="1"/>
  <c r="I39" i="6"/>
  <c r="I59" i="6" s="1"/>
  <c r="H39" i="6"/>
  <c r="H59" i="6" s="1"/>
  <c r="W38" i="6"/>
  <c r="Y38" i="6" s="1"/>
  <c r="W37" i="6"/>
  <c r="Y37" i="6" s="1"/>
  <c r="W36" i="6"/>
  <c r="W39" i="6" s="1"/>
  <c r="W59" i="6" s="1"/>
  <c r="Y34" i="6"/>
  <c r="X34" i="6"/>
  <c r="W34" i="6"/>
  <c r="V34" i="6"/>
  <c r="U34" i="6"/>
  <c r="T34" i="6"/>
  <c r="S34" i="6"/>
  <c r="R34" i="6"/>
  <c r="Q34" i="6"/>
  <c r="P34" i="6"/>
  <c r="O34" i="6"/>
  <c r="N34" i="6"/>
  <c r="M34" i="6"/>
  <c r="L34" i="6"/>
  <c r="K34" i="6"/>
  <c r="J34" i="6"/>
  <c r="I34" i="6"/>
  <c r="H34" i="6"/>
  <c r="X33" i="6"/>
  <c r="W33" i="6"/>
  <c r="T33" i="6"/>
  <c r="S33" i="6"/>
  <c r="P33" i="6"/>
  <c r="O33" i="6"/>
  <c r="L33" i="6"/>
  <c r="K33" i="6"/>
  <c r="H33" i="6"/>
  <c r="Y32" i="6"/>
  <c r="Y33" i="6" s="1"/>
  <c r="X32" i="6"/>
  <c r="W32" i="6"/>
  <c r="V32" i="6"/>
  <c r="V33" i="6" s="1"/>
  <c r="U32" i="6"/>
  <c r="U33" i="6" s="1"/>
  <c r="T32" i="6"/>
  <c r="S32" i="6"/>
  <c r="R32" i="6"/>
  <c r="R33" i="6" s="1"/>
  <c r="Q32" i="6"/>
  <c r="Q33" i="6" s="1"/>
  <c r="P32" i="6"/>
  <c r="O32" i="6"/>
  <c r="N32" i="6"/>
  <c r="N33" i="6" s="1"/>
  <c r="M32" i="6"/>
  <c r="M33" i="6" s="1"/>
  <c r="L32" i="6"/>
  <c r="K32" i="6"/>
  <c r="J32" i="6"/>
  <c r="J33" i="6" s="1"/>
  <c r="I32" i="6"/>
  <c r="I33" i="6" s="1"/>
  <c r="H32" i="6"/>
  <c r="W29" i="6"/>
  <c r="Y29" i="6" s="1"/>
  <c r="W28" i="6"/>
  <c r="Y28" i="6" s="1"/>
  <c r="W27" i="6"/>
  <c r="Y27" i="6" s="1"/>
  <c r="W26" i="6"/>
  <c r="Y26" i="6" s="1"/>
  <c r="W25" i="6"/>
  <c r="Y25" i="6" s="1"/>
  <c r="W24" i="6"/>
  <c r="Y24" i="6" s="1"/>
  <c r="W23" i="6"/>
  <c r="Y23" i="6" s="1"/>
  <c r="W22" i="6"/>
  <c r="Y22" i="6" s="1"/>
  <c r="W21" i="6"/>
  <c r="Y21" i="6" s="1"/>
  <c r="W20" i="6"/>
  <c r="Y20" i="6" s="1"/>
  <c r="W19" i="6"/>
  <c r="Y19" i="6" s="1"/>
  <c r="W18" i="6"/>
  <c r="Y18" i="6" s="1"/>
  <c r="W17" i="6"/>
  <c r="Y17" i="6" s="1"/>
  <c r="W16" i="6"/>
  <c r="Y16" i="6" s="1"/>
  <c r="W15" i="6"/>
  <c r="Y15" i="6" s="1"/>
  <c r="W14" i="6"/>
  <c r="Y14" i="6" s="1"/>
  <c r="W13" i="6"/>
  <c r="Y13" i="6" s="1"/>
  <c r="W12" i="6"/>
  <c r="Y12" i="6" s="1"/>
  <c r="W11" i="6"/>
  <c r="Y11" i="6" s="1"/>
  <c r="X10" i="6"/>
  <c r="X30" i="6" s="1"/>
  <c r="V10" i="6"/>
  <c r="V30" i="6" s="1"/>
  <c r="U10" i="6"/>
  <c r="U30" i="6" s="1"/>
  <c r="T10" i="6"/>
  <c r="T30" i="6" s="1"/>
  <c r="S10" i="6"/>
  <c r="S30" i="6" s="1"/>
  <c r="R10" i="6"/>
  <c r="R30" i="6" s="1"/>
  <c r="Q10" i="6"/>
  <c r="Q30" i="6" s="1"/>
  <c r="P10" i="6"/>
  <c r="P30" i="6" s="1"/>
  <c r="O10" i="6"/>
  <c r="O30" i="6" s="1"/>
  <c r="N10" i="6"/>
  <c r="N30" i="6" s="1"/>
  <c r="M10" i="6"/>
  <c r="M30" i="6" s="1"/>
  <c r="L10" i="6"/>
  <c r="L30" i="6" s="1"/>
  <c r="K10" i="6"/>
  <c r="K30" i="6" s="1"/>
  <c r="J10" i="6"/>
  <c r="J30" i="6" s="1"/>
  <c r="I10" i="6"/>
  <c r="I30" i="6" s="1"/>
  <c r="H10" i="6"/>
  <c r="H30" i="6" s="1"/>
  <c r="W9" i="6"/>
  <c r="Y9" i="6" s="1"/>
  <c r="W8" i="6"/>
  <c r="Y8" i="6" s="1"/>
  <c r="W7" i="6"/>
  <c r="W10" i="6" s="1"/>
  <c r="W30" i="6" s="1"/>
  <c r="H48" i="5"/>
  <c r="H49" i="5" s="1"/>
  <c r="H51" i="5" s="1"/>
  <c r="H53" i="5" s="1"/>
  <c r="I43" i="5"/>
  <c r="I48" i="5" s="1"/>
  <c r="I49" i="5" s="1"/>
  <c r="I51" i="5" s="1"/>
  <c r="I53" i="5" s="1"/>
  <c r="I35" i="5"/>
  <c r="H35" i="5"/>
  <c r="I30" i="5"/>
  <c r="I29" i="5"/>
  <c r="I36" i="5" s="1"/>
  <c r="H27" i="5"/>
  <c r="H29" i="5" s="1"/>
  <c r="H36" i="5" s="1"/>
  <c r="I19" i="5"/>
  <c r="H19" i="5"/>
  <c r="H20" i="5" s="1"/>
  <c r="H17" i="5"/>
  <c r="I14" i="5"/>
  <c r="I20" i="5" s="1"/>
  <c r="H14" i="5"/>
  <c r="I12" i="5"/>
  <c r="I13" i="5" s="1"/>
  <c r="H12" i="5"/>
  <c r="H11" i="5"/>
  <c r="I8" i="5"/>
  <c r="H8" i="5"/>
  <c r="H13" i="5" s="1"/>
  <c r="H21" i="5" s="1"/>
  <c r="H61" i="3"/>
  <c r="H60" i="3"/>
  <c r="H62" i="3" s="1"/>
  <c r="K52" i="3"/>
  <c r="J52" i="3"/>
  <c r="J48" i="3" s="1"/>
  <c r="H52" i="3"/>
  <c r="K51" i="3"/>
  <c r="J51" i="3"/>
  <c r="I51" i="3"/>
  <c r="H51" i="3"/>
  <c r="K48" i="3"/>
  <c r="I48" i="3"/>
  <c r="H48" i="3"/>
  <c r="K37" i="3"/>
  <c r="J37" i="3"/>
  <c r="I37" i="3"/>
  <c r="H37" i="3"/>
  <c r="K36" i="3"/>
  <c r="K14" i="3" s="1"/>
  <c r="K61" i="3" s="1"/>
  <c r="J36" i="3"/>
  <c r="K29" i="3"/>
  <c r="J29" i="3"/>
  <c r="I29" i="3"/>
  <c r="H29" i="3"/>
  <c r="K26" i="3"/>
  <c r="J26" i="3"/>
  <c r="I26" i="3"/>
  <c r="H26" i="3"/>
  <c r="K24" i="3"/>
  <c r="J24" i="3"/>
  <c r="I24" i="3"/>
  <c r="H24" i="3"/>
  <c r="K20" i="3"/>
  <c r="J20" i="3"/>
  <c r="I20" i="3"/>
  <c r="H20" i="3"/>
  <c r="K19" i="3"/>
  <c r="J19" i="3"/>
  <c r="I19" i="3"/>
  <c r="I16" i="3" s="1"/>
  <c r="H19" i="3"/>
  <c r="K16" i="3"/>
  <c r="J16" i="3"/>
  <c r="H16" i="3"/>
  <c r="J14" i="3"/>
  <c r="H14" i="3"/>
  <c r="K13" i="3"/>
  <c r="J13" i="3"/>
  <c r="I13" i="3"/>
  <c r="I8" i="3" s="1"/>
  <c r="I60" i="3" s="1"/>
  <c r="H13" i="3"/>
  <c r="J10" i="3"/>
  <c r="J8" i="3" s="1"/>
  <c r="J60" i="3" s="1"/>
  <c r="H10" i="3"/>
  <c r="K8" i="3"/>
  <c r="K60" i="3" s="1"/>
  <c r="H8" i="3"/>
  <c r="I128" i="2"/>
  <c r="I125" i="2"/>
  <c r="I117" i="2" s="1"/>
  <c r="I124" i="2"/>
  <c r="H117" i="2"/>
  <c r="I105" i="2"/>
  <c r="H105" i="2"/>
  <c r="I98" i="2"/>
  <c r="H98" i="2"/>
  <c r="I96" i="2"/>
  <c r="I94" i="2" s="1"/>
  <c r="H94" i="2"/>
  <c r="I92" i="2"/>
  <c r="I91" i="2"/>
  <c r="H91" i="2"/>
  <c r="I85" i="2"/>
  <c r="H85" i="2"/>
  <c r="I84" i="2"/>
  <c r="I75" i="2" s="1"/>
  <c r="I133" i="2" s="1"/>
  <c r="I78" i="2"/>
  <c r="H78" i="2"/>
  <c r="H75" i="2"/>
  <c r="H133" i="2" s="1"/>
  <c r="I70" i="2"/>
  <c r="I68" i="2"/>
  <c r="I60" i="2" s="1"/>
  <c r="H60" i="2"/>
  <c r="I58" i="2"/>
  <c r="I56" i="2"/>
  <c r="I53" i="2" s="1"/>
  <c r="H53" i="2"/>
  <c r="I50" i="2"/>
  <c r="I49" i="2"/>
  <c r="I45" i="2" s="1"/>
  <c r="I44" i="2" s="1"/>
  <c r="H45" i="2"/>
  <c r="H44" i="2"/>
  <c r="I38" i="2"/>
  <c r="H38" i="2"/>
  <c r="I34" i="2"/>
  <c r="I28" i="2"/>
  <c r="I27" i="2" s="1"/>
  <c r="H27" i="2"/>
  <c r="I24" i="2"/>
  <c r="I23" i="2"/>
  <c r="I22" i="2"/>
  <c r="I21" i="2"/>
  <c r="I20" i="2"/>
  <c r="I19" i="2"/>
  <c r="I17" i="2" s="1"/>
  <c r="H17" i="2"/>
  <c r="I12" i="2"/>
  <c r="I10" i="2"/>
  <c r="I9" i="2" s="1"/>
  <c r="I72" i="2" s="1"/>
  <c r="H10" i="2"/>
  <c r="H9" i="2"/>
  <c r="H72" i="2" s="1"/>
  <c r="I14" i="3" l="1"/>
  <c r="I61" i="3" s="1"/>
  <c r="Y36" i="6"/>
  <c r="Y39" i="6" s="1"/>
  <c r="Y59" i="6" s="1"/>
  <c r="Y7" i="6"/>
  <c r="Y10" i="6" s="1"/>
  <c r="Y30" i="6" s="1"/>
  <c r="I21" i="5"/>
  <c r="J62" i="3"/>
  <c r="K64" i="3"/>
  <c r="K63" i="3"/>
  <c r="K62" i="3"/>
  <c r="I64" i="3"/>
  <c r="I63" i="3"/>
  <c r="I62" i="3"/>
  <c r="J61" i="3"/>
  <c r="J64" i="3" s="1"/>
  <c r="H66" i="3"/>
  <c r="H67" i="3"/>
  <c r="H68" i="3"/>
  <c r="H63" i="3"/>
  <c r="H64" i="3"/>
  <c r="J68" i="3" l="1"/>
  <c r="J67" i="3"/>
  <c r="J66" i="3"/>
  <c r="K68" i="3"/>
  <c r="K67" i="3"/>
  <c r="K66" i="3"/>
  <c r="J63" i="3"/>
  <c r="I68" i="3"/>
  <c r="I67" i="3"/>
  <c r="I66" i="3"/>
  <c r="I42" i="5" l="1"/>
  <c r="H42" i="5"/>
  <c r="K111" i="3"/>
  <c r="J111" i="3"/>
  <c r="I111" i="3"/>
  <c r="H111" i="3"/>
  <c r="K98" i="3"/>
  <c r="J98" i="3"/>
  <c r="I98" i="3"/>
  <c r="H98" i="3"/>
  <c r="K91" i="3"/>
  <c r="K108" i="3" s="1"/>
  <c r="J91" i="3"/>
  <c r="J108" i="3" s="1"/>
  <c r="I91" i="3"/>
  <c r="I108" i="3" s="1"/>
  <c r="H91" i="3"/>
  <c r="H108" i="3" s="1"/>
  <c r="K90" i="3"/>
  <c r="J90" i="3"/>
  <c r="I90" i="3"/>
  <c r="K89" i="3"/>
  <c r="K109" i="3" s="1"/>
  <c r="J89" i="3"/>
  <c r="I89" i="3"/>
  <c r="H89" i="3"/>
  <c r="K85" i="3"/>
  <c r="J85" i="3"/>
  <c r="I85" i="3"/>
  <c r="H85" i="3"/>
  <c r="K70" i="3"/>
  <c r="J70" i="3"/>
  <c r="I70" i="3"/>
  <c r="H70" i="3"/>
  <c r="H109" i="3" l="1"/>
  <c r="I109" i="3"/>
  <c r="J109" i="3"/>
  <c r="H90" i="3"/>
  <c r="I54" i="4" l="1"/>
  <c r="H54" i="4"/>
  <c r="I48" i="4"/>
  <c r="I55" i="4" s="1"/>
  <c r="H48" i="4"/>
  <c r="H55" i="4" s="1"/>
  <c r="I41" i="4"/>
  <c r="H41" i="4"/>
  <c r="I35" i="4"/>
  <c r="I42" i="4" s="1"/>
  <c r="H35" i="4"/>
  <c r="I19" i="4"/>
  <c r="H19" i="4"/>
  <c r="H18" i="4"/>
  <c r="H24" i="4" s="1"/>
  <c r="H27" i="4" s="1"/>
  <c r="I9" i="4"/>
  <c r="I18" i="4" s="1"/>
  <c r="H9" i="4"/>
  <c r="H42" i="4" l="1"/>
  <c r="I24" i="4"/>
  <c r="I27" i="4" s="1"/>
  <c r="I57" i="4" s="1"/>
  <c r="I59" i="4" s="1"/>
  <c r="H57" i="4"/>
  <c r="H59" i="4" s="1"/>
</calcChain>
</file>

<file path=xl/sharedStrings.xml><?xml version="1.0" encoding="utf-8"?>
<sst xmlns="http://schemas.openxmlformats.org/spreadsheetml/2006/main" count="533" uniqueCount="474">
  <si>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</si>
  <si>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</si>
  <si>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</si>
  <si>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</si>
  <si>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</si>
  <si>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</si>
  <si>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</si>
  <si>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</si>
  <si>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t>HR</t>
  </si>
  <si>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</si>
  <si>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</si>
  <si>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</si>
  <si>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</si>
  <si>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</si>
  <si>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</si>
  <si>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</si>
  <si>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</si>
  <si>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</si>
  <si>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</si>
  <si>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</si>
  <si>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</si>
  <si>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</si>
  <si>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</si>
  <si>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</si>
  <si>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t>RN</t>
  </si>
  <si>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</si>
  <si>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</si>
  <si>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</si>
  <si>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</si>
  <si>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</si>
  <si>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</si>
  <si>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</si>
  <si>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</si>
  <si>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</si>
  <si>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</si>
  <si>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</si>
  <si>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</si>
  <si>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</si>
  <si>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</si>
  <si>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</si>
  <si>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</si>
  <si>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</si>
  <si>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</si>
  <si>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t xml:space="preserve"> </t>
  </si>
  <si>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</si>
  <si>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</si>
  <si>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</si>
  <si>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</si>
  <si>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</si>
  <si>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</si>
  <si>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</si>
  <si>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</si>
  <si>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</si>
  <si>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t xml:space="preserve">    1 Research and development </t>
  </si>
  <si>
    <t xml:space="preserve">    2 Concessions, patents, licences, trademarks, software and other rights</t>
  </si>
  <si>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</si>
  <si>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</si>
  <si>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</si>
  <si>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</si>
  <si>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</si>
  <si>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</si>
  <si>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</si>
  <si>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</si>
  <si>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</si>
  <si>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</si>
  <si>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</si>
  <si>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</si>
  <si>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</si>
  <si>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</si>
  <si>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</si>
  <si>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</si>
  <si>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</si>
  <si>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</si>
  <si>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</si>
  <si>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</si>
  <si>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</si>
  <si>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</si>
  <si>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</si>
  <si>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</si>
  <si>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</si>
  <si>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</si>
  <si>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</si>
  <si>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</si>
  <si>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</si>
  <si>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</si>
  <si>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</si>
  <si>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</si>
  <si>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</si>
  <si>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</si>
  <si>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</si>
  <si>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</si>
  <si>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</si>
  <si>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</si>
  <si>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</si>
  <si>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</si>
  <si>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</si>
  <si>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</si>
  <si>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</si>
  <si>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</si>
  <si>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</si>
  <si>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</si>
  <si>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</si>
  <si>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</si>
  <si>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4 Investments in holdings (shares) of companies linked by virtue of participating interests</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</si>
  <si>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</si>
  <si>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</si>
  <si>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</si>
  <si>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</si>
  <si>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</si>
  <si>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</si>
  <si>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</si>
  <si>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</si>
  <si>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</si>
  <si>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</si>
  <si>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</si>
  <si>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</si>
  <si>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</si>
  <si>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</si>
  <si>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</si>
  <si>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</si>
  <si>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t>V FAIR VALUE RESERVES  AND OTHER (ADP 078 to 082)</t>
  </si>
  <si>
    <t xml:space="preserve">     1 Financial assets at fair value through other comprehensive income (i.e. available for sale)</t>
  </si>
  <si>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</si>
  <si>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</si>
  <si>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t xml:space="preserve">     4 Other fair value reserves</t>
  </si>
  <si>
    <t xml:space="preserve">     5 Exchange differences arising from the translation of foreign operations (consolidation)</t>
  </si>
  <si>
    <t>VI RETAINED PROFIT OR LOSS BROUGHT FORWARD (ADP 084-085)</t>
  </si>
  <si>
    <r>
      <rPr>
        <sz val="9"/>
        <rFont val="Arial"/>
        <family val="2"/>
        <charset val="238"/>
      </rPr>
      <t xml:space="preserve">     1 Retained profit</t>
    </r>
  </si>
  <si>
    <r>
      <rPr>
        <sz val="9"/>
        <rFont val="Arial"/>
        <family val="2"/>
        <charset val="238"/>
      </rPr>
      <t xml:space="preserve">     2 Loss brought forward</t>
    </r>
  </si>
  <si>
    <t>VII PROFIT OR LOSS FOR THE BUSINESS YEAR (ADP 087-088)</t>
  </si>
  <si>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</si>
  <si>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</si>
  <si>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</si>
  <si>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t xml:space="preserve">B)  PROVISIONS </t>
    </r>
    <r>
      <rPr>
        <sz val="9"/>
        <rFont val="Arial"/>
        <family val="2"/>
        <charset val="238"/>
      </rPr>
      <t>(ADP 091 to 096)</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</si>
  <si>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</si>
  <si>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</si>
  <si>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</si>
  <si>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</si>
  <si>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</si>
  <si>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</si>
  <si>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t xml:space="preserve">C)  LONG-TERM LIABILITIES </t>
    </r>
    <r>
      <rPr>
        <sz val="9"/>
        <rFont val="Arial"/>
        <family val="2"/>
        <charset val="238"/>
      </rPr>
      <t>(ADP 098 to 108)</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</si>
  <si>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</si>
  <si>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</si>
  <si>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</si>
  <si>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</si>
  <si>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</si>
  <si>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</si>
  <si>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</si>
  <si>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</si>
  <si>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</si>
  <si>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</si>
  <si>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</si>
  <si>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t xml:space="preserve">D)  SHORT-TERM LIABILITIES </t>
    </r>
    <r>
      <rPr>
        <sz val="9"/>
        <rFont val="Arial"/>
        <family val="2"/>
        <charset val="238"/>
      </rPr>
      <t>(ADP 110 to 123)</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</si>
  <si>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</si>
  <si>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</si>
  <si>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</si>
  <si>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</si>
  <si>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</si>
  <si>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</si>
  <si>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t>F)  TOTAL – LIABILITIES (ADP 067+090+097+109+124)</t>
  </si>
  <si>
    <r>
      <rPr>
        <b/>
        <sz val="9"/>
        <rFont val="Arial"/>
        <family val="2"/>
        <charset val="238"/>
      </rPr>
      <t>G)  OFF-BALANCE SHEET ITEMS</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</si>
  <si>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</si>
  <si>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</si>
  <si>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</si>
  <si>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</si>
  <si>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</si>
  <si>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</si>
  <si>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t xml:space="preserve">I OPERATING INCOME </t>
    </r>
    <r>
      <rPr>
        <sz val="9"/>
        <color rgb="FF333399"/>
        <rFont val="Arial"/>
        <family val="2"/>
        <charset val="238"/>
      </rPr>
      <t>(ADP 002 to 006)</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</si>
  <si>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</si>
  <si>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</si>
  <si>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</si>
  <si>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</si>
  <si>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</si>
  <si>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08+009+013+017+018+019+022+029)</t>
    </r>
  </si>
  <si>
    <r>
      <rPr>
        <sz val="9"/>
        <rFont val="Arial"/>
        <family val="2"/>
        <charset val="238"/>
      </rPr>
      <t xml:space="preserve">    1 Changes in inventories of work in progress and finished goods</t>
    </r>
  </si>
  <si>
    <t xml:space="preserve">    2 Material costs (ADP 010 to 012)</t>
  </si>
  <si>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</si>
  <si>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</si>
  <si>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</si>
  <si>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t xml:space="preserve">   3 Staff costs (ADP 014 to 016)</t>
  </si>
  <si>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</si>
  <si>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</si>
  <si>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</si>
  <si>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</si>
  <si>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</si>
  <si>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t xml:space="preserve">   6 Value adjustments (ADP 020+021)</t>
  </si>
  <si>
    <r>
      <rPr>
        <i/>
        <sz val="9"/>
        <rFont val="Arial"/>
        <family val="2"/>
        <charset val="238"/>
      </rPr>
      <t xml:space="preserve">       a) fixed assets other than financial assets</t>
    </r>
  </si>
  <si>
    <r>
      <rPr>
        <i/>
        <sz val="9"/>
        <rFont val="Arial"/>
        <family val="2"/>
        <charset val="238"/>
      </rPr>
      <t xml:space="preserve">       b) current assets other than financial assets</t>
    </r>
  </si>
  <si>
    <t xml:space="preserve">   7 Provisions (ADP 023 to 028)</t>
  </si>
  <si>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</si>
  <si>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</si>
  <si>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</si>
  <si>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</si>
  <si>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</si>
  <si>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</si>
  <si>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</si>
  <si>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031 to 040)</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</si>
  <si>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</si>
  <si>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</si>
  <si>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</si>
  <si>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</si>
  <si>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</si>
  <si>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</si>
  <si>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</si>
  <si>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</si>
  <si>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</si>
  <si>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</si>
  <si>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042 to 048)</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</si>
  <si>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</si>
  <si>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</si>
  <si>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</si>
  <si>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</si>
  <si>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</si>
  <si>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</si>
  <si>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</si>
  <si>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</si>
  <si>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</si>
  <si>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</si>
  <si>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</si>
  <si>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</si>
  <si>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</si>
  <si>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</si>
  <si>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1 Pre-tax profit (ADP 053-054)</t>
  </si>
  <si>
    <t xml:space="preserve">   2 Pre-tax loss (ADP 054-053)</t>
  </si>
  <si>
    <r>
      <rPr>
        <b/>
        <sz val="9"/>
        <color rgb="FF333399"/>
        <rFont val="Arial"/>
        <family val="2"/>
        <charset val="238"/>
      </rPr>
      <t>XII  INCOME TAX</t>
    </r>
  </si>
  <si>
    <t>XIII PROFIT OR LOSS FOR THE PERIOD (ADP 055-059)</t>
  </si>
  <si>
    <t xml:space="preserve">  1 Profit for the period (ADP 055-059)</t>
  </si>
  <si>
    <t xml:space="preserve">  2 Loss for the period  (ADP 059-055)</t>
  </si>
  <si>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</si>
  <si>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</si>
  <si>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</si>
  <si>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</si>
  <si>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</si>
  <si>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t xml:space="preserve"> 1 Discontinued operations profit for the period (ADP 062-065)</t>
  </si>
  <si>
    <t xml:space="preserve"> 2 Discontinued operations loss for the period (ADP 065-062)</t>
  </si>
  <si>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</si>
  <si>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</si>
  <si>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</si>
  <si>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</si>
  <si>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</si>
  <si>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</si>
  <si>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</si>
  <si>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</si>
  <si>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</si>
  <si>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 xml:space="preserve"> (ADP 076+077)</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</si>
  <si>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</si>
  <si>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</si>
  <si>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</si>
  <si>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</si>
  <si>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</si>
  <si>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</si>
  <si>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</si>
  <si>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</si>
  <si>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</si>
  <si>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</si>
  <si>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</si>
  <si>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</si>
  <si>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</si>
  <si>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</si>
  <si>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</si>
  <si>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</si>
  <si>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</si>
  <si>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</si>
  <si>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</si>
  <si>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</si>
  <si>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</si>
  <si>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</si>
  <si>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</si>
  <si>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</si>
  <si>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r>
      <rPr>
        <b/>
        <sz val="9"/>
        <color rgb="FF000080"/>
        <rFont val="Arial"/>
        <family val="2"/>
        <charset val="238"/>
      </rPr>
      <t>APPENDIX to the Statement on comprehensive income (to be filled in by undertakings that draw up consolidated statements)</t>
    </r>
  </si>
  <si>
    <t>VI COMPREHENSIVE INCOME OR LOSS FOR THE PERIOD (ADP 100+101)</t>
  </si>
  <si>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</si>
  <si>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</si>
  <si>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</si>
  <si>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</si>
  <si>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</si>
  <si>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</si>
  <si>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</si>
  <si>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</si>
  <si>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</si>
  <si>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</si>
  <si>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</si>
  <si>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</si>
  <si>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</si>
  <si>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</si>
  <si>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</si>
  <si>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</si>
  <si>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</si>
  <si>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</si>
  <si>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</si>
  <si>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</si>
  <si>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</si>
  <si>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</si>
  <si>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</si>
  <si>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</si>
  <si>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</si>
  <si>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</si>
  <si>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</si>
  <si>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</si>
  <si>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</si>
  <si>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</si>
  <si>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</si>
  <si>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</si>
  <si>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</si>
  <si>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</si>
  <si>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</si>
  <si>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</si>
  <si>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</si>
  <si>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</si>
  <si>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</si>
  <si>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</si>
  <si>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</si>
  <si>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</si>
  <si>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</si>
  <si>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</si>
  <si>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</si>
  <si>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</si>
  <si>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</si>
  <si>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</si>
  <si>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</si>
  <si>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</si>
  <si>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</si>
  <si>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</si>
  <si>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</si>
  <si>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</si>
  <si>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</si>
  <si>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</si>
  <si>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</si>
  <si>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</si>
  <si>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</si>
  <si>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</si>
  <si>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</si>
  <si>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</si>
  <si>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</si>
  <si>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</si>
  <si>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</si>
  <si>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</si>
  <si>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</si>
  <si>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</si>
  <si>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</si>
  <si>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</si>
  <si>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</si>
  <si>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</si>
  <si>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</si>
  <si>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</si>
  <si>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</si>
  <si>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</si>
  <si>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</si>
  <si>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</si>
  <si>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</si>
  <si>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t xml:space="preserve">III Total cash receipts from investment activities </t>
    </r>
    <r>
      <rPr>
        <sz val="9"/>
        <rFont val="Arial"/>
        <family val="2"/>
        <charset val="238"/>
      </rPr>
      <t>(ADP 015 to 020)</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</si>
  <si>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</si>
  <si>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</si>
  <si>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</si>
  <si>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</si>
  <si>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</si>
  <si>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t xml:space="preserve">IV Total cash payments from investment activities </t>
    </r>
    <r>
      <rPr>
        <sz val="9"/>
        <rFont val="Arial"/>
        <family val="2"/>
        <charset val="238"/>
      </rPr>
      <t>(ADP 022 to 026)</t>
    </r>
  </si>
  <si>
    <t>B) NET CASH FLOW FROM INVESTMENT ACTIVITIES (ADP 021 + 027)</t>
  </si>
  <si>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</si>
  <si>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</si>
  <si>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</si>
  <si>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</si>
  <si>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t xml:space="preserve">V Total cash receipts from financing activities </t>
    </r>
    <r>
      <rPr>
        <sz val="9"/>
        <rFont val="Arial"/>
        <family val="2"/>
        <charset val="238"/>
      </rPr>
      <t>(ADP 029 to 032)</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</si>
  <si>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</si>
  <si>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</si>
  <si>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</si>
  <si>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</si>
  <si>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</si>
  <si>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</si>
  <si>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</si>
  <si>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</si>
  <si>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</si>
  <si>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</si>
  <si>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</si>
  <si>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</si>
  <si>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</si>
  <si>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</si>
  <si>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</si>
  <si>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</si>
  <si>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</si>
  <si>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</si>
  <si>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</si>
  <si>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</si>
  <si>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</si>
  <si>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</si>
  <si>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</si>
  <si>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</si>
  <si>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</si>
  <si>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</si>
  <si>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t>Fair value of financial assets through other comprehensive income (available for sale)</t>
  </si>
  <si>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</si>
  <si>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</si>
  <si>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t>Other fair value reserves</t>
  </si>
  <si>
    <t>Exchange rate differences from translation of foreign operations</t>
  </si>
  <si>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</si>
  <si>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</si>
  <si>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</si>
  <si>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</si>
  <si>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</si>
  <si>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</si>
  <si>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</si>
  <si>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</si>
  <si>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</si>
  <si>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</si>
  <si>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</si>
  <si>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</si>
  <si>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</si>
  <si>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</si>
  <si>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t>14</t>
  </si>
  <si>
    <t>15</t>
  </si>
  <si>
    <t>16</t>
  </si>
  <si>
    <t>17</t>
  </si>
  <si>
    <t>18 (3 to 6 - 7
 + 8 to 17)</t>
  </si>
  <si>
    <t>20 (18+19)</t>
  </si>
  <si>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</si>
  <si>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</si>
  <si>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</si>
  <si>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</si>
  <si>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</si>
  <si>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</si>
  <si>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</si>
  <si>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</si>
  <si>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t>8 Gains or losses from subsequent measurement of financial assets at fair value through other comprehensive income (available for sale)</t>
  </si>
  <si>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</si>
  <si>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</si>
  <si>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</si>
  <si>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</si>
  <si>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</si>
  <si>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</si>
  <si>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</si>
  <si>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</si>
  <si>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</si>
  <si>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r>
      <rPr>
        <sz val="8"/>
        <rFont val="Arial"/>
        <family val="2"/>
        <charset val="238"/>
      </rPr>
      <t>18 Redemption of treasury shares/holdings</t>
    </r>
  </si>
  <si>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</si>
  <si>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</si>
  <si>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</si>
  <si>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</si>
  <si>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</si>
  <si>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</si>
  <si>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</si>
  <si>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</si>
  <si>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</si>
  <si>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</si>
  <si>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rPr>
        <b/>
        <sz val="8"/>
        <color rgb="FF000080"/>
        <rFont val="Arial"/>
        <family val="2"/>
        <charset val="238"/>
      </rPr>
      <t>Current period</t>
    </r>
  </si>
  <si>
    <r>
      <rPr>
        <b/>
        <sz val="8"/>
        <rFont val="Arial"/>
        <family val="2"/>
        <charset val="238"/>
      </rPr>
      <t>1 Balance on the first day of the current business year</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</si>
  <si>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</si>
  <si>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</si>
  <si>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</si>
  <si>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</si>
  <si>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</si>
  <si>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</si>
  <si>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</si>
  <si>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</si>
  <si>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02013720</t>
  </si>
  <si>
    <t>040224587</t>
  </si>
  <si>
    <t>06374155285</t>
  </si>
  <si>
    <t>Bale</t>
  </si>
  <si>
    <t>Trg La Musa 2</t>
  </si>
  <si>
    <t>massimo.piutti@monperin.hr</t>
  </si>
  <si>
    <t>www.monperin.hr</t>
  </si>
  <si>
    <t>Yes</t>
  </si>
  <si>
    <t>M. I. Računovođa d.o.o.</t>
  </si>
  <si>
    <t>Ivana Mikulek</t>
  </si>
  <si>
    <t>052/824-186</t>
  </si>
  <si>
    <t>ivana.mikulek@mi-racunovoda.hr</t>
  </si>
  <si>
    <t>balance as at 31.03.2022</t>
  </si>
  <si>
    <t>Submitter: Mon Perin d.d.</t>
  </si>
  <si>
    <t>for the period 01.01.2022 to 31.03.2022</t>
  </si>
  <si>
    <t>for the period 01.01.2022. to 31.03.2022.</t>
  </si>
  <si>
    <t>1.</t>
  </si>
  <si>
    <t>MON PERIN D.D.</t>
  </si>
  <si>
    <t>KN</t>
  </si>
  <si>
    <t>Submitter:  Mon Perin d.d.</t>
  </si>
  <si>
    <t xml:space="preserve">Submitter: Mon Perin d.d.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</si>
</sst>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1"/>
      <color theme="1"/>
      <name val="Calibri"/>
      <family val="2"/>
      <charset val="238"/>
      <scheme val="minor"/>
    </font>
    <font>
      <sz val="11"/>
      <color theme="1"/>
      <name val="Calibri"/>
      <family val="2"/>
      <charset val="238"/>
      <scheme val="minor"/>
    </font>
    <font>
      <b/>
      <sz val="12"/>
      <color theme="1"/>
      <name val="Arial"/>
      <family val="2"/>
      <charset val="238"/>
    </font>
    <font>
      <sz val="11"/>
      <color theme="1"/>
      <name val="Arial"/>
      <family val="2"/>
      <charset val="238"/>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sz val="9"/>
      <color theme="4"/>
      <name val="Arial"/>
      <family val="2"/>
      <charset val="238"/>
    </font>
    <font>
      <b/>
      <sz val="9"/>
      <color indexed="18"/>
      <name val="Arial"/>
      <family val="2"/>
      <charset val="238"/>
    </font>
    <font>
      <b/>
      <sz val="9"/>
      <color rgb="FF000080"/>
      <name val="Arial"/>
      <family val="2"/>
      <charset val="238"/>
    </font>
    <font>
      <sz val="9"/>
      <color indexed="18"/>
      <name val="Arial"/>
      <family val="2"/>
      <charset val="238"/>
    </font>
    <font>
      <b/>
      <sz val="9"/>
      <color rgb="FF333399"/>
      <name val="Arial"/>
      <family val="2"/>
      <charset val="238"/>
    </font>
    <font>
      <sz val="9"/>
      <color rgb="FF333399"/>
      <name val="Arial"/>
      <family val="2"/>
      <charset val="238"/>
    </font>
    <font>
      <b/>
      <sz val="9"/>
      <color indexed="62"/>
      <name val="Arial"/>
      <family val="2"/>
      <charset val="238"/>
    </font>
    <font>
      <sz val="9"/>
      <color indexed="12"/>
      <name val="Arial"/>
      <family val="2"/>
      <charset val="238"/>
    </font>
    <font>
      <i/>
      <sz val="9"/>
      <name val="Arial"/>
      <family val="2"/>
      <charset val="238"/>
    </font>
    <font>
      <sz val="9"/>
      <color rgb="FF000080"/>
      <name val="Arial"/>
      <family val="2"/>
      <charset val="238"/>
    </font>
    <font>
      <sz val="8"/>
      <name val="Arial"/>
      <family val="2"/>
      <charset val="238"/>
    </font>
    <font>
      <sz val="10"/>
      <color indexed="8"/>
      <name val="Arial"/>
      <family val="2"/>
      <charset val="238"/>
    </font>
    <font>
      <b/>
      <sz val="8"/>
      <color indexed="9"/>
      <name val="Arial"/>
      <family val="2"/>
      <charset val="238"/>
    </font>
    <font>
      <b/>
      <sz val="8"/>
      <color rgb="FFFFFFFF"/>
      <name val="Arial"/>
      <family val="2"/>
      <charset val="238"/>
    </font>
    <font>
      <b/>
      <sz val="7"/>
      <color rgb="FFFFFFFF"/>
      <name val="Arial"/>
      <family val="2"/>
      <charset val="238"/>
    </font>
    <font>
      <b/>
      <sz val="8"/>
      <color indexed="18"/>
      <name val="Arial"/>
      <family val="2"/>
      <charset val="238"/>
    </font>
    <font>
      <b/>
      <sz val="8"/>
      <color rgb="FF000080"/>
      <name val="Arial"/>
      <family val="2"/>
      <charset val="238"/>
    </font>
    <font>
      <sz val="8"/>
      <color indexed="18"/>
      <name val="Arial"/>
      <family val="2"/>
      <charset val="238"/>
    </font>
    <font>
      <sz val="8"/>
      <color indexed="12"/>
      <name val="Arial"/>
      <family val="2"/>
      <charset val="238"/>
    </font>
    <font>
      <sz val="8"/>
      <color rgb="FF000080"/>
      <name val="Arial"/>
      <family val="2"/>
      <charset val="238"/>
    </font>
  </fonts>
  <fills count="15">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mediumGray">
        <fgColor indexed="22"/>
      </patternFill>
    </fill>
    <fill>
      <patternFill patternType="solid">
        <fgColor theme="3" tint="0.79998168889431442"/>
        <bgColor indexed="64"/>
      </patternFill>
    </fill>
    <fill>
      <patternFill patternType="gray125">
        <fgColor indexed="22"/>
        <bgColor indexed="22"/>
      </patternFill>
    </fill>
    <fill>
      <patternFill patternType="lightUp">
        <fgColor indexed="22"/>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8"/>
      </left>
      <right style="thin">
        <color indexed="8"/>
      </right>
      <top style="thin">
        <color indexed="22"/>
      </top>
      <bottom style="thin">
        <color indexed="22"/>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diagonal/>
    </border>
    <border>
      <left style="thin">
        <color auto="1"/>
      </left>
      <right style="thin">
        <color auto="1"/>
      </right>
      <top/>
      <bottom style="thin">
        <color auto="1"/>
      </bottom>
      <diagonal/>
    </border>
  </borders>
  <cellStyleXfs count="5">
    <xf numFmtId="0" fontId="0" fillId="0" borderId="0"/>
    <xf numFmtId="0" fontId="1" fillId="0" borderId="0"/>
    <xf numFmtId="0" fontId="13" fillId="0" borderId="0"/>
    <xf numFmtId="0" fontId="13" fillId="0" borderId="0"/>
    <xf numFmtId="0" fontId="27" fillId="0" borderId="0">
      <alignment vertical="top"/>
    </xf>
  </cellStyleXfs>
  <cellXfs count="311">
    <xf numFmtId="0" fontId="0" fillId="0" borderId="0" xfId="0"/>
    <xf numFmtId="0" fontId="2" fillId="2" borderId="1" xfId="1" applyFont="1" applyFill="1" applyBorder="1" applyAlignment="1" applyProtection="1">
      <alignment vertical="center"/>
    </xf>
    <xf numFmtId="0" fontId="2" fillId="2" borderId="2" xfId="1" applyFont="1" applyFill="1" applyBorder="1" applyAlignment="1" applyProtection="1">
      <alignment vertical="center"/>
    </xf>
    <xf numFmtId="0" fontId="3" fillId="2" borderId="2" xfId="1" applyFont="1" applyFill="1" applyBorder="1" applyProtection="1"/>
    <xf numFmtId="0" fontId="1" fillId="2" borderId="3" xfId="1" applyFill="1" applyBorder="1" applyProtection="1"/>
    <xf numFmtId="0" fontId="0" fillId="0" borderId="0" xfId="0" applyProtection="1"/>
    <xf numFmtId="0" fontId="4" fillId="2" borderId="4" xfId="1" applyFont="1" applyFill="1" applyBorder="1" applyAlignment="1" applyProtection="1">
      <alignment horizontal="center" vertical="center"/>
    </xf>
    <xf numFmtId="0" fontId="4" fillId="2" borderId="0" xfId="1" applyFont="1" applyFill="1" applyAlignment="1" applyProtection="1">
      <alignment horizontal="center" vertical="center"/>
    </xf>
    <xf numFmtId="0" fontId="4" fillId="2" borderId="5" xfId="1" applyFont="1" applyFill="1" applyBorder="1" applyAlignment="1" applyProtection="1">
      <alignment horizontal="center" vertical="center"/>
    </xf>
    <xf numFmtId="0" fontId="4" fillId="2" borderId="4" xfId="1" applyFont="1" applyFill="1" applyBorder="1" applyAlignment="1" applyProtection="1">
      <alignment horizontal="center" vertical="center"/>
    </xf>
    <xf numFmtId="0" fontId="4" fillId="2" borderId="0" xfId="1" applyFont="1" applyFill="1" applyAlignment="1" applyProtection="1">
      <alignment horizontal="center" vertical="center"/>
    </xf>
    <xf numFmtId="0" fontId="4" fillId="2" borderId="5" xfId="1" applyFont="1" applyFill="1" applyBorder="1" applyAlignment="1" applyProtection="1">
      <alignment horizontal="center" vertical="center"/>
    </xf>
    <xf numFmtId="0" fontId="5" fillId="2" borderId="4" xfId="1" applyFont="1" applyFill="1" applyBorder="1" applyAlignment="1" applyProtection="1">
      <alignment vertical="center" wrapText="1"/>
    </xf>
    <xf numFmtId="0" fontId="5" fillId="2" borderId="0" xfId="1" applyFont="1" applyFill="1" applyAlignment="1" applyProtection="1">
      <alignment vertical="center" wrapText="1"/>
    </xf>
    <xf numFmtId="14" fontId="5" fillId="3" borderId="6" xfId="1" applyNumberFormat="1" applyFont="1" applyFill="1" applyBorder="1" applyAlignment="1" applyProtection="1">
      <alignment horizontal="center" vertical="center"/>
    </xf>
    <xf numFmtId="14" fontId="5" fillId="3" borderId="7" xfId="1" applyNumberFormat="1" applyFont="1" applyFill="1" applyBorder="1" applyAlignment="1" applyProtection="1">
      <alignment horizontal="center" vertical="center"/>
    </xf>
    <xf numFmtId="0" fontId="6" fillId="2" borderId="0" xfId="1" applyFont="1" applyFill="1" applyAlignment="1" applyProtection="1">
      <alignment horizontal="center" vertical="center"/>
    </xf>
    <xf numFmtId="0" fontId="6" fillId="2" borderId="8" xfId="1" applyFont="1" applyFill="1" applyBorder="1" applyAlignment="1" applyProtection="1">
      <alignment vertical="center"/>
    </xf>
    <xf numFmtId="0" fontId="5" fillId="0" borderId="4" xfId="1" applyFont="1" applyBorder="1" applyAlignment="1" applyProtection="1">
      <alignment horizontal="center" vertical="center" wrapText="1"/>
    </xf>
    <xf numFmtId="0" fontId="5" fillId="0" borderId="0" xfId="1" applyFont="1" applyAlignment="1" applyProtection="1">
      <alignment horizontal="center" vertical="center" wrapText="1"/>
    </xf>
    <xf numFmtId="0" fontId="5" fillId="0" borderId="5" xfId="1" applyFont="1" applyBorder="1" applyAlignment="1" applyProtection="1">
      <alignment horizontal="center" vertical="center" wrapText="1"/>
    </xf>
    <xf numFmtId="0" fontId="5" fillId="2" borderId="4" xfId="1" applyFont="1" applyFill="1" applyBorder="1" applyAlignment="1" applyProtection="1">
      <alignment vertical="center" wrapText="1"/>
    </xf>
    <xf numFmtId="0" fontId="5" fillId="2" borderId="0" xfId="1" applyFont="1" applyFill="1" applyAlignment="1" applyProtection="1">
      <alignment horizontal="right" vertical="center" wrapText="1"/>
    </xf>
    <xf numFmtId="0" fontId="5" fillId="2" borderId="0" xfId="1" applyFont="1" applyFill="1" applyAlignment="1" applyProtection="1">
      <alignment vertical="center" wrapText="1"/>
    </xf>
    <xf numFmtId="1" fontId="5" fillId="3" borderId="9" xfId="1" applyNumberFormat="1" applyFont="1" applyFill="1" applyBorder="1" applyAlignment="1" applyProtection="1">
      <alignment horizontal="center" vertical="center"/>
    </xf>
    <xf numFmtId="14" fontId="5" fillId="4" borderId="0" xfId="1" applyNumberFormat="1" applyFont="1" applyFill="1" applyAlignment="1" applyProtection="1">
      <alignment horizontal="center" vertical="center"/>
    </xf>
    <xf numFmtId="1" fontId="5" fillId="4" borderId="0" xfId="1" applyNumberFormat="1" applyFont="1" applyFill="1" applyAlignment="1" applyProtection="1">
      <alignment horizontal="center" vertical="center"/>
    </xf>
    <xf numFmtId="0" fontId="6" fillId="2" borderId="5" xfId="1" applyFont="1" applyFill="1" applyBorder="1" applyAlignment="1" applyProtection="1">
      <alignment vertical="center"/>
    </xf>
    <xf numFmtId="14" fontId="5" fillId="5" borderId="0" xfId="1" applyNumberFormat="1" applyFont="1" applyFill="1" applyAlignment="1" applyProtection="1">
      <alignment horizontal="center" vertical="center"/>
    </xf>
    <xf numFmtId="0" fontId="5" fillId="3" borderId="9" xfId="1" applyFont="1" applyFill="1" applyBorder="1" applyAlignment="1" applyProtection="1">
      <alignment horizontal="center" vertical="center"/>
    </xf>
    <xf numFmtId="1" fontId="5" fillId="5" borderId="0" xfId="1" applyNumberFormat="1" applyFont="1" applyFill="1" applyAlignment="1" applyProtection="1">
      <alignment horizontal="center" vertical="center"/>
    </xf>
    <xf numFmtId="0" fontId="7" fillId="2" borderId="4" xfId="1" applyFont="1" applyFill="1" applyBorder="1" applyAlignment="1" applyProtection="1">
      <alignment horizontal="center" vertical="center" wrapText="1"/>
    </xf>
    <xf numFmtId="0" fontId="7" fillId="2" borderId="0" xfId="1" applyFont="1" applyFill="1" applyAlignment="1" applyProtection="1">
      <alignment horizontal="center" vertical="center" wrapText="1"/>
    </xf>
    <xf numFmtId="0" fontId="1" fillId="2" borderId="5" xfId="1" applyFill="1" applyBorder="1" applyProtection="1"/>
    <xf numFmtId="0" fontId="6" fillId="2" borderId="4" xfId="1" applyFont="1" applyFill="1" applyBorder="1" applyAlignment="1" applyProtection="1">
      <alignment horizontal="right" vertical="center"/>
    </xf>
    <xf numFmtId="0" fontId="6" fillId="2" borderId="5" xfId="1" applyFont="1" applyFill="1" applyBorder="1" applyAlignment="1" applyProtection="1">
      <alignment horizontal="right" vertical="center"/>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8" fillId="2" borderId="4" xfId="1" applyFont="1" applyFill="1" applyBorder="1" applyAlignment="1" applyProtection="1">
      <alignment wrapText="1"/>
    </xf>
    <xf numFmtId="0" fontId="6" fillId="2" borderId="0" xfId="1" applyFont="1" applyFill="1" applyAlignment="1" applyProtection="1">
      <alignment horizontal="right" vertical="center" wrapText="1"/>
    </xf>
    <xf numFmtId="0" fontId="6" fillId="2" borderId="5" xfId="1" applyFont="1" applyFill="1" applyBorder="1" applyAlignment="1" applyProtection="1">
      <alignment horizontal="right" vertical="center" wrapText="1"/>
    </xf>
    <xf numFmtId="0" fontId="8" fillId="2" borderId="5" xfId="1" applyFont="1" applyFill="1" applyBorder="1" applyAlignment="1" applyProtection="1">
      <alignment wrapText="1"/>
    </xf>
    <xf numFmtId="0" fontId="8" fillId="2" borderId="4" xfId="1" applyFont="1" applyFill="1" applyBorder="1" applyProtection="1"/>
    <xf numFmtId="0" fontId="8" fillId="2" borderId="0" xfId="1" applyFont="1" applyFill="1" applyProtection="1"/>
    <xf numFmtId="0" fontId="8" fillId="2" borderId="0" xfId="1" applyFont="1" applyFill="1" applyAlignment="1" applyProtection="1">
      <alignment wrapText="1"/>
    </xf>
    <xf numFmtId="0" fontId="8" fillId="2" borderId="0" xfId="1" applyFont="1" applyFill="1" applyAlignment="1" applyProtection="1">
      <alignment wrapText="1"/>
    </xf>
    <xf numFmtId="0" fontId="6" fillId="2" borderId="4" xfId="1" applyFont="1" applyFill="1" applyBorder="1" applyAlignment="1" applyProtection="1">
      <alignment horizontal="right" vertical="center" wrapText="1"/>
    </xf>
    <xf numFmtId="0" fontId="8" fillId="2" borderId="4" xfId="1" applyFont="1" applyFill="1" applyBorder="1" applyAlignment="1" applyProtection="1">
      <alignment wrapText="1"/>
    </xf>
    <xf numFmtId="0" fontId="8" fillId="2" borderId="0" xfId="1" applyFont="1" applyFill="1" applyProtection="1"/>
    <xf numFmtId="0" fontId="8" fillId="2" borderId="5" xfId="1" applyFont="1" applyFill="1" applyBorder="1" applyProtection="1"/>
    <xf numFmtId="0" fontId="9" fillId="2" borderId="4" xfId="1" applyFont="1" applyFill="1" applyBorder="1" applyAlignment="1" applyProtection="1">
      <alignment vertical="center"/>
    </xf>
    <xf numFmtId="0" fontId="9" fillId="2" borderId="0" xfId="1" applyFont="1" applyFill="1" applyAlignment="1" applyProtection="1">
      <alignment vertical="center"/>
    </xf>
    <xf numFmtId="0" fontId="6" fillId="2" borderId="0" xfId="1" applyFont="1" applyFill="1" applyAlignment="1" applyProtection="1">
      <alignment horizontal="right" vertical="center" wrapText="1"/>
    </xf>
    <xf numFmtId="0" fontId="9" fillId="2" borderId="5" xfId="1" applyFont="1" applyFill="1" applyBorder="1" applyAlignment="1" applyProtection="1">
      <alignment vertical="center"/>
    </xf>
    <xf numFmtId="0" fontId="6" fillId="2" borderId="4" xfId="1" applyFont="1" applyFill="1" applyBorder="1" applyAlignment="1" applyProtection="1">
      <alignment horizontal="right" vertical="center" wrapText="1"/>
    </xf>
    <xf numFmtId="49" fontId="5" fillId="3" borderId="6" xfId="0" applyNumberFormat="1" applyFont="1" applyFill="1" applyBorder="1" applyAlignment="1" applyProtection="1">
      <alignment horizontal="center" vertical="center"/>
    </xf>
    <xf numFmtId="49" fontId="5" fillId="3" borderId="7" xfId="0" applyNumberFormat="1" applyFont="1" applyFill="1" applyBorder="1" applyAlignment="1" applyProtection="1">
      <alignment horizontal="center" vertical="center"/>
    </xf>
    <xf numFmtId="0" fontId="9" fillId="2" borderId="0" xfId="1" applyFont="1" applyFill="1" applyAlignment="1" applyProtection="1">
      <alignment vertical="center"/>
    </xf>
    <xf numFmtId="0" fontId="8" fillId="2" borderId="4" xfId="1" applyFont="1" applyFill="1" applyBorder="1" applyAlignment="1" applyProtection="1">
      <alignment vertical="center" wrapText="1"/>
    </xf>
    <xf numFmtId="0" fontId="8" fillId="2" borderId="0" xfId="1" applyFont="1" applyFill="1" applyAlignment="1" applyProtection="1">
      <alignment vertical="center" wrapText="1"/>
    </xf>
    <xf numFmtId="0" fontId="6" fillId="2" borderId="0" xfId="1" applyFont="1" applyFill="1" applyAlignment="1" applyProtection="1">
      <alignment horizontal="right" vertical="center"/>
    </xf>
    <xf numFmtId="0" fontId="5" fillId="3" borderId="6" xfId="0" applyFont="1" applyFill="1" applyBorder="1" applyAlignment="1" applyProtection="1">
      <alignment vertical="center"/>
    </xf>
    <xf numFmtId="0" fontId="5" fillId="3" borderId="10" xfId="0" applyFont="1" applyFill="1" applyBorder="1" applyAlignment="1" applyProtection="1">
      <alignment vertical="center"/>
    </xf>
    <xf numFmtId="0" fontId="5" fillId="3" borderId="7" xfId="0" applyFont="1" applyFill="1" applyBorder="1" applyAlignment="1" applyProtection="1">
      <alignment vertical="center"/>
    </xf>
    <xf numFmtId="0" fontId="8" fillId="2" borderId="0" xfId="1" applyFont="1" applyFill="1" applyAlignment="1" applyProtection="1">
      <alignment vertical="top"/>
    </xf>
    <xf numFmtId="0" fontId="8" fillId="3" borderId="6" xfId="0" applyFont="1" applyFill="1" applyBorder="1" applyProtection="1"/>
    <xf numFmtId="0" fontId="8" fillId="3" borderId="10" xfId="0" applyFont="1" applyFill="1" applyBorder="1" applyProtection="1"/>
    <xf numFmtId="0" fontId="8" fillId="3" borderId="7" xfId="0" applyFont="1" applyFill="1" applyBorder="1" applyProtection="1"/>
    <xf numFmtId="0" fontId="5" fillId="2" borderId="0" xfId="1" applyFont="1" applyFill="1" applyAlignment="1" applyProtection="1">
      <alignment vertical="center"/>
    </xf>
    <xf numFmtId="0" fontId="6" fillId="2" borderId="0" xfId="1" applyFont="1" applyFill="1" applyAlignment="1" applyProtection="1">
      <alignment vertical="center"/>
    </xf>
    <xf numFmtId="0" fontId="8" fillId="2" borderId="0" xfId="1" applyFont="1" applyFill="1" applyAlignment="1" applyProtection="1">
      <alignment vertical="center"/>
    </xf>
    <xf numFmtId="0" fontId="8" fillId="2" borderId="5" xfId="1" applyFont="1" applyFill="1" applyBorder="1" applyAlignment="1" applyProtection="1">
      <alignment vertical="center"/>
    </xf>
    <xf numFmtId="49" fontId="5" fillId="3" borderId="9" xfId="1" applyNumberFormat="1" applyFont="1" applyFill="1" applyBorder="1" applyAlignment="1" applyProtection="1">
      <alignment horizontal="center" vertical="center"/>
    </xf>
    <xf numFmtId="0" fontId="6" fillId="2" borderId="4" xfId="1" applyFont="1" applyFill="1" applyBorder="1" applyAlignment="1" applyProtection="1">
      <alignment horizontal="center" vertical="center"/>
    </xf>
    <xf numFmtId="0" fontId="6" fillId="2" borderId="0" xfId="1" applyFont="1" applyFill="1" applyAlignment="1" applyProtection="1">
      <alignment horizontal="center" vertical="center"/>
    </xf>
    <xf numFmtId="0" fontId="10" fillId="2" borderId="0" xfId="1" applyFont="1" applyFill="1" applyAlignment="1" applyProtection="1">
      <alignment vertical="center"/>
    </xf>
    <xf numFmtId="0" fontId="10" fillId="2" borderId="5" xfId="1" applyFont="1" applyFill="1" applyBorder="1" applyAlignment="1" applyProtection="1">
      <alignment vertical="center"/>
    </xf>
    <xf numFmtId="0" fontId="5" fillId="2" borderId="0" xfId="1" applyFont="1" applyFill="1" applyAlignment="1" applyProtection="1">
      <alignment horizontal="center" vertical="center"/>
    </xf>
    <xf numFmtId="0" fontId="6" fillId="2" borderId="5" xfId="1" applyFont="1" applyFill="1" applyBorder="1" applyAlignment="1" applyProtection="1">
      <alignment horizontal="center" vertical="center"/>
    </xf>
    <xf numFmtId="0" fontId="5" fillId="3" borderId="6" xfId="0" applyFont="1" applyFill="1" applyBorder="1" applyAlignment="1" applyProtection="1">
      <alignment horizontal="right" vertical="center"/>
    </xf>
    <xf numFmtId="0" fontId="5" fillId="3" borderId="10" xfId="0" applyFont="1" applyFill="1" applyBorder="1" applyAlignment="1" applyProtection="1">
      <alignment horizontal="right" vertical="center"/>
    </xf>
    <xf numFmtId="0" fontId="5" fillId="3" borderId="7" xfId="0" applyFont="1" applyFill="1" applyBorder="1" applyAlignment="1" applyProtection="1">
      <alignment horizontal="right" vertical="center"/>
    </xf>
    <xf numFmtId="0" fontId="5" fillId="3" borderId="7" xfId="0" applyFont="1" applyFill="1" applyBorder="1" applyAlignment="1" applyProtection="1">
      <alignment horizontal="center" vertical="center"/>
    </xf>
    <xf numFmtId="0" fontId="8" fillId="2" borderId="0" xfId="1" applyFont="1" applyFill="1" applyAlignment="1" applyProtection="1">
      <alignment vertical="top" wrapText="1"/>
    </xf>
    <xf numFmtId="49" fontId="5" fillId="3" borderId="48" xfId="0" applyNumberFormat="1" applyFont="1" applyFill="1" applyBorder="1" applyAlignment="1" applyProtection="1">
      <alignment horizontal="center" vertical="center"/>
    </xf>
    <xf numFmtId="0" fontId="8" fillId="2" borderId="0" xfId="1" applyFont="1" applyFill="1" applyAlignment="1" applyProtection="1">
      <alignment vertical="top" wrapText="1"/>
    </xf>
    <xf numFmtId="0" fontId="5" fillId="3" borderId="9" xfId="0" applyFont="1" applyFill="1" applyBorder="1" applyAlignment="1" applyProtection="1">
      <alignment horizontal="center" vertical="center"/>
    </xf>
    <xf numFmtId="0" fontId="8" fillId="2" borderId="4" xfId="1" applyFont="1" applyFill="1" applyBorder="1" applyAlignment="1" applyProtection="1">
      <alignment vertical="top"/>
    </xf>
    <xf numFmtId="0" fontId="8" fillId="2" borderId="0" xfId="1" applyFont="1" applyFill="1" applyAlignment="1" applyProtection="1">
      <alignment vertical="top"/>
    </xf>
    <xf numFmtId="0" fontId="10" fillId="2" borderId="5" xfId="1" applyFont="1" applyFill="1" applyBorder="1" applyProtection="1"/>
    <xf numFmtId="0" fontId="5" fillId="3" borderId="6" xfId="1" applyFont="1" applyFill="1" applyBorder="1" applyAlignment="1" applyProtection="1">
      <alignment horizontal="center" vertical="center"/>
    </xf>
    <xf numFmtId="0" fontId="5" fillId="3" borderId="7" xfId="1" applyFont="1" applyFill="1" applyBorder="1" applyAlignment="1" applyProtection="1">
      <alignment horizontal="center" vertical="center"/>
    </xf>
    <xf numFmtId="0" fontId="6" fillId="2" borderId="4" xfId="1" applyFont="1" applyFill="1" applyBorder="1" applyAlignment="1" applyProtection="1">
      <alignment horizontal="left" vertical="center"/>
    </xf>
    <xf numFmtId="0" fontId="6" fillId="2" borderId="0" xfId="1" applyFont="1" applyFill="1" applyAlignment="1" applyProtection="1">
      <alignment horizontal="left" vertical="center"/>
    </xf>
    <xf numFmtId="0" fontId="5" fillId="3" borderId="6" xfId="1" applyFont="1" applyFill="1" applyBorder="1" applyAlignment="1" applyProtection="1">
      <alignment vertical="center"/>
    </xf>
    <xf numFmtId="0" fontId="5" fillId="3" borderId="10" xfId="1" applyFont="1" applyFill="1" applyBorder="1" applyAlignment="1" applyProtection="1">
      <alignment vertical="center"/>
    </xf>
    <xf numFmtId="0" fontId="5" fillId="3" borderId="7" xfId="1" applyFont="1" applyFill="1" applyBorder="1" applyAlignment="1" applyProtection="1">
      <alignment vertical="center"/>
    </xf>
    <xf numFmtId="0" fontId="6" fillId="2" borderId="0" xfId="1" applyFont="1" applyFill="1" applyAlignment="1" applyProtection="1">
      <alignment vertical="top"/>
    </xf>
    <xf numFmtId="0" fontId="6" fillId="2" borderId="5" xfId="1" applyFont="1" applyFill="1" applyBorder="1" applyAlignment="1" applyProtection="1">
      <alignment horizontal="center" vertical="center"/>
    </xf>
    <xf numFmtId="0" fontId="8" fillId="3" borderId="6" xfId="0" applyFont="1" applyFill="1" applyBorder="1" applyAlignment="1" applyProtection="1">
      <alignment vertical="center"/>
    </xf>
    <xf numFmtId="0" fontId="8" fillId="3" borderId="10" xfId="0" applyFont="1" applyFill="1" applyBorder="1" applyAlignment="1" applyProtection="1">
      <alignment vertical="center"/>
    </xf>
    <xf numFmtId="0" fontId="8" fillId="3" borderId="7" xfId="0" applyFont="1" applyFill="1" applyBorder="1" applyAlignment="1" applyProtection="1">
      <alignment vertical="center"/>
    </xf>
    <xf numFmtId="0" fontId="8" fillId="3" borderId="6" xfId="1" applyFont="1" applyFill="1" applyBorder="1" applyAlignment="1" applyProtection="1">
      <alignment vertical="center"/>
    </xf>
    <xf numFmtId="0" fontId="8" fillId="3" borderId="10" xfId="1" applyFont="1" applyFill="1" applyBorder="1" applyAlignment="1" applyProtection="1">
      <alignment vertical="center"/>
    </xf>
    <xf numFmtId="0" fontId="8" fillId="3" borderId="7" xfId="1" applyFont="1" applyFill="1" applyBorder="1" applyAlignment="1" applyProtection="1">
      <alignment vertical="center"/>
    </xf>
    <xf numFmtId="0" fontId="6" fillId="2" borderId="2" xfId="1" applyFont="1" applyFill="1" applyBorder="1" applyAlignment="1" applyProtection="1">
      <alignment horizontal="left" vertical="center" wrapText="1"/>
    </xf>
    <xf numFmtId="0" fontId="1" fillId="2" borderId="6" xfId="1" applyFill="1" applyBorder="1" applyProtection="1"/>
    <xf numFmtId="0" fontId="1" fillId="2" borderId="10" xfId="1" applyFill="1" applyBorder="1" applyProtection="1"/>
    <xf numFmtId="0" fontId="6" fillId="2" borderId="11" xfId="1" applyFont="1" applyFill="1" applyBorder="1" applyAlignment="1" applyProtection="1">
      <alignment horizontal="left" vertical="center" wrapText="1"/>
    </xf>
    <xf numFmtId="0" fontId="1" fillId="2" borderId="7" xfId="1" applyFill="1" applyBorder="1" applyProtection="1"/>
    <xf numFmtId="0" fontId="11" fillId="0" borderId="0" xfId="0" applyFont="1" applyAlignment="1" applyProtection="1">
      <alignment horizontal="center" vertical="center" wrapText="1"/>
    </xf>
    <xf numFmtId="0" fontId="0" fillId="0" borderId="0" xfId="0" applyAlignment="1" applyProtection="1">
      <alignment horizontal="center" vertical="center" wrapText="1"/>
    </xf>
    <xf numFmtId="0" fontId="12" fillId="0" borderId="0" xfId="0" applyFont="1" applyAlignment="1" applyProtection="1">
      <alignment horizontal="center" vertical="top" wrapText="1"/>
    </xf>
    <xf numFmtId="0" fontId="0" fillId="0" borderId="0" xfId="0" applyAlignment="1" applyProtection="1">
      <alignment horizontal="center" wrapText="1"/>
    </xf>
    <xf numFmtId="0" fontId="13" fillId="0" borderId="10" xfId="0" applyFont="1" applyBorder="1" applyAlignment="1" applyProtection="1">
      <alignment horizontal="right" vertical="top" wrapText="1"/>
    </xf>
    <xf numFmtId="0" fontId="12" fillId="6" borderId="12" xfId="0" applyFont="1" applyFill="1" applyBorder="1" applyAlignment="1" applyProtection="1">
      <alignment vertical="center" wrapText="1"/>
    </xf>
    <xf numFmtId="0" fontId="0" fillId="0" borderId="11" xfId="0" applyBorder="1" applyAlignment="1" applyProtection="1">
      <alignment vertical="center" wrapText="1"/>
    </xf>
    <xf numFmtId="0" fontId="0" fillId="0" borderId="13" xfId="0" applyBorder="1" applyAlignment="1" applyProtection="1">
      <alignment vertical="center" wrapText="1"/>
    </xf>
    <xf numFmtId="0" fontId="5" fillId="7" borderId="14" xfId="0"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5" fillId="7" borderId="14" xfId="0" applyFont="1" applyFill="1" applyBorder="1" applyAlignment="1" applyProtection="1">
      <alignment horizontal="center" vertical="center" wrapText="1"/>
    </xf>
    <xf numFmtId="3" fontId="15" fillId="7" borderId="14" xfId="0" applyNumberFormat="1" applyFont="1" applyFill="1" applyBorder="1" applyAlignment="1" applyProtection="1">
      <alignment horizontal="center" vertical="center" wrapText="1"/>
    </xf>
    <xf numFmtId="0" fontId="15" fillId="7" borderId="14" xfId="0" applyFont="1" applyFill="1" applyBorder="1" applyAlignment="1" applyProtection="1">
      <alignment horizontal="center" vertical="center"/>
    </xf>
    <xf numFmtId="0" fontId="0" fillId="0" borderId="14" xfId="0" applyBorder="1" applyAlignment="1" applyProtection="1">
      <alignment horizontal="center" vertical="center"/>
    </xf>
    <xf numFmtId="0" fontId="15" fillId="7" borderId="14" xfId="0" applyFont="1" applyFill="1" applyBorder="1" applyAlignment="1" applyProtection="1">
      <alignment horizontal="center" vertical="center"/>
    </xf>
    <xf numFmtId="0" fontId="13" fillId="8" borderId="14" xfId="0" applyFont="1" applyFill="1" applyBorder="1" applyAlignment="1" applyProtection="1">
      <alignment horizontal="left" vertical="center" wrapText="1"/>
    </xf>
    <xf numFmtId="0" fontId="5" fillId="0" borderId="14" xfId="0" applyFont="1" applyBorder="1" applyAlignment="1" applyProtection="1">
      <alignment horizontal="left" vertical="center" wrapText="1"/>
    </xf>
    <xf numFmtId="164" fontId="5" fillId="0" borderId="14" xfId="0" applyNumberFormat="1" applyFont="1" applyBorder="1" applyAlignment="1" applyProtection="1">
      <alignment horizontal="center" vertical="center"/>
    </xf>
    <xf numFmtId="3" fontId="6" fillId="0" borderId="14" xfId="0" applyNumberFormat="1" applyFont="1" applyBorder="1" applyAlignment="1" applyProtection="1">
      <alignment horizontal="right" vertical="center" shrinkToFit="1"/>
    </xf>
    <xf numFmtId="0" fontId="5" fillId="9" borderId="14" xfId="0" applyFont="1" applyFill="1" applyBorder="1" applyAlignment="1" applyProtection="1">
      <alignment horizontal="left" vertical="center" wrapText="1"/>
    </xf>
    <xf numFmtId="164" fontId="5" fillId="9" borderId="14" xfId="0" applyNumberFormat="1" applyFont="1" applyFill="1" applyBorder="1" applyAlignment="1" applyProtection="1">
      <alignment horizontal="center" vertical="center"/>
    </xf>
    <xf numFmtId="3" fontId="16" fillId="9" borderId="14" xfId="0" applyNumberFormat="1" applyFont="1" applyFill="1" applyBorder="1" applyAlignment="1" applyProtection="1">
      <alignment horizontal="right" vertical="center" shrinkToFit="1"/>
    </xf>
    <xf numFmtId="0" fontId="6" fillId="9" borderId="14" xfId="0" applyFont="1" applyFill="1" applyBorder="1" applyAlignment="1" applyProtection="1">
      <alignment horizontal="left" vertical="center" wrapText="1"/>
    </xf>
    <xf numFmtId="0" fontId="6" fillId="0" borderId="14" xfId="0" applyFont="1" applyBorder="1" applyAlignment="1" applyProtection="1">
      <alignment horizontal="left" vertical="center" wrapText="1"/>
    </xf>
    <xf numFmtId="3" fontId="6" fillId="0" borderId="15" xfId="0" applyNumberFormat="1" applyFont="1" applyBorder="1" applyAlignment="1" applyProtection="1">
      <alignment horizontal="right" vertical="center" shrinkToFit="1"/>
    </xf>
    <xf numFmtId="0" fontId="17" fillId="8" borderId="14" xfId="0" applyFont="1" applyFill="1" applyBorder="1" applyAlignment="1" applyProtection="1">
      <alignment horizontal="left" vertical="center" wrapText="1"/>
    </xf>
    <xf numFmtId="0" fontId="19" fillId="8" borderId="14" xfId="0" applyFont="1" applyFill="1" applyBorder="1" applyAlignment="1" applyProtection="1">
      <alignment vertical="center"/>
    </xf>
    <xf numFmtId="0" fontId="6" fillId="2" borderId="14" xfId="0" applyFont="1" applyFill="1" applyBorder="1" applyAlignment="1" applyProtection="1">
      <alignment horizontal="left" vertical="center" wrapText="1"/>
    </xf>
    <xf numFmtId="164" fontId="5" fillId="2" borderId="14" xfId="0" applyNumberFormat="1" applyFont="1" applyFill="1" applyBorder="1" applyAlignment="1" applyProtection="1">
      <alignment horizontal="center" vertical="center"/>
    </xf>
    <xf numFmtId="3" fontId="6" fillId="2" borderId="14" xfId="0" applyNumberFormat="1" applyFont="1" applyFill="1" applyBorder="1" applyAlignment="1" applyProtection="1">
      <alignment horizontal="right" vertical="center" shrinkToFit="1"/>
    </xf>
    <xf numFmtId="0" fontId="11" fillId="0" borderId="0" xfId="2" applyFont="1" applyAlignment="1" applyProtection="1">
      <alignment horizontal="center" vertical="center" wrapText="1"/>
    </xf>
    <xf numFmtId="3" fontId="13" fillId="0" borderId="0" xfId="2" applyNumberFormat="1" applyProtection="1"/>
    <xf numFmtId="0" fontId="12" fillId="0" borderId="0" xfId="2" applyFont="1" applyAlignment="1" applyProtection="1">
      <alignment horizontal="center" vertical="top" wrapText="1"/>
    </xf>
    <xf numFmtId="0" fontId="13" fillId="0" borderId="0" xfId="2" applyAlignment="1" applyProtection="1">
      <alignment horizontal="right" vertical="top" wrapText="1"/>
    </xf>
    <xf numFmtId="0" fontId="0" fillId="0" borderId="0" xfId="0" applyAlignment="1" applyProtection="1">
      <alignment horizontal="right" wrapText="1"/>
    </xf>
    <xf numFmtId="0" fontId="0" fillId="0" borderId="0" xfId="0" applyProtection="1"/>
    <xf numFmtId="0" fontId="12" fillId="10" borderId="6" xfId="2" applyFont="1" applyFill="1" applyBorder="1" applyAlignment="1" applyProtection="1">
      <alignment vertical="center" wrapText="1"/>
    </xf>
    <xf numFmtId="0" fontId="0" fillId="0" borderId="10" xfId="0" applyBorder="1" applyAlignment="1" applyProtection="1">
      <alignment vertical="center" wrapText="1"/>
    </xf>
    <xf numFmtId="0" fontId="0" fillId="0" borderId="10" xfId="0" applyBorder="1" applyProtection="1"/>
    <xf numFmtId="0" fontId="5" fillId="7" borderId="14" xfId="2" applyFont="1" applyFill="1" applyBorder="1" applyAlignment="1" applyProtection="1">
      <alignment horizontal="center" vertical="center" wrapText="1"/>
    </xf>
    <xf numFmtId="3" fontId="15" fillId="7" borderId="14" xfId="2" applyNumberFormat="1" applyFont="1" applyFill="1" applyBorder="1" applyAlignment="1" applyProtection="1">
      <alignment horizontal="center" vertical="center" wrapText="1"/>
    </xf>
    <xf numFmtId="3" fontId="0" fillId="0" borderId="14" xfId="0" applyNumberFormat="1" applyBorder="1" applyAlignment="1" applyProtection="1">
      <alignment horizontal="center" vertical="center" wrapText="1"/>
    </xf>
    <xf numFmtId="3" fontId="15" fillId="7" borderId="14" xfId="2" applyNumberFormat="1" applyFont="1" applyFill="1" applyBorder="1" applyAlignment="1" applyProtection="1">
      <alignment horizontal="center" vertical="center" wrapText="1"/>
    </xf>
    <xf numFmtId="0" fontId="15" fillId="7" borderId="14" xfId="2" applyFont="1" applyFill="1" applyBorder="1" applyAlignment="1" applyProtection="1">
      <alignment horizontal="center" vertical="center"/>
    </xf>
    <xf numFmtId="0" fontId="15" fillId="7" borderId="14" xfId="2" applyFont="1" applyFill="1" applyBorder="1" applyAlignment="1" applyProtection="1">
      <alignment horizontal="center" vertical="center"/>
    </xf>
    <xf numFmtId="0" fontId="20" fillId="9" borderId="14" xfId="0" applyFont="1" applyFill="1" applyBorder="1" applyAlignment="1" applyProtection="1">
      <alignment horizontal="left" vertical="center" wrapText="1"/>
    </xf>
    <xf numFmtId="0" fontId="22" fillId="9" borderId="14" xfId="0" applyFont="1" applyFill="1" applyBorder="1" applyAlignment="1" applyProtection="1">
      <alignment horizontal="left" vertical="center" wrapText="1"/>
    </xf>
    <xf numFmtId="3" fontId="23" fillId="9" borderId="14" xfId="0" applyNumberFormat="1" applyFont="1" applyFill="1" applyBorder="1" applyAlignment="1" applyProtection="1">
      <alignment horizontal="right" vertical="center" shrinkToFit="1"/>
    </xf>
    <xf numFmtId="3" fontId="6" fillId="0" borderId="14" xfId="3" applyNumberFormat="1" applyFont="1" applyBorder="1" applyAlignment="1" applyProtection="1">
      <alignment horizontal="right" vertical="center" shrinkToFit="1"/>
    </xf>
    <xf numFmtId="0" fontId="24" fillId="0" borderId="14" xfId="0" applyFont="1" applyBorder="1" applyAlignment="1" applyProtection="1">
      <alignment horizontal="left" vertical="center" wrapText="1"/>
    </xf>
    <xf numFmtId="0" fontId="6" fillId="0" borderId="14" xfId="0" applyFont="1" applyBorder="1" applyAlignment="1" applyProtection="1">
      <alignment horizontal="left" vertical="center" wrapText="1" indent="1"/>
    </xf>
    <xf numFmtId="0" fontId="22" fillId="0" borderId="14" xfId="0" applyFont="1" applyBorder="1" applyAlignment="1" applyProtection="1">
      <alignment horizontal="left" vertical="center" wrapText="1"/>
    </xf>
    <xf numFmtId="0" fontId="6" fillId="9" borderId="14" xfId="0" applyFont="1" applyFill="1" applyBorder="1" applyAlignment="1" applyProtection="1">
      <alignment horizontal="left" vertical="center" wrapText="1" indent="1"/>
    </xf>
    <xf numFmtId="0" fontId="17" fillId="8" borderId="14" xfId="0" applyFont="1" applyFill="1" applyBorder="1" applyAlignment="1" applyProtection="1">
      <alignment vertical="center" wrapText="1"/>
    </xf>
    <xf numFmtId="0" fontId="0" fillId="0" borderId="14" xfId="0" applyBorder="1" applyProtection="1"/>
    <xf numFmtId="3" fontId="23" fillId="0" borderId="14" xfId="0" applyNumberFormat="1" applyFont="1" applyBorder="1" applyAlignment="1" applyProtection="1">
      <alignment horizontal="right" vertical="center" shrinkToFit="1"/>
    </xf>
    <xf numFmtId="0" fontId="18" fillId="9" borderId="14" xfId="0" applyFont="1" applyFill="1" applyBorder="1" applyAlignment="1" applyProtection="1">
      <alignment horizontal="left" vertical="center" wrapText="1"/>
    </xf>
    <xf numFmtId="0" fontId="17" fillId="9" borderId="14" xfId="0" applyFont="1" applyFill="1" applyBorder="1" applyAlignment="1" applyProtection="1">
      <alignment horizontal="left" vertical="center" wrapText="1"/>
    </xf>
    <xf numFmtId="3" fontId="23" fillId="9" borderId="14" xfId="0" applyNumberFormat="1" applyFont="1" applyFill="1" applyBorder="1" applyAlignment="1" applyProtection="1">
      <alignment vertical="center"/>
    </xf>
    <xf numFmtId="0" fontId="17" fillId="0" borderId="14" xfId="0" applyFont="1" applyBorder="1" applyAlignment="1" applyProtection="1">
      <alignment horizontal="left" vertical="center" wrapText="1" indent="1"/>
    </xf>
    <xf numFmtId="3" fontId="6" fillId="0" borderId="14" xfId="0" applyNumberFormat="1" applyFont="1" applyBorder="1" applyAlignment="1" applyProtection="1">
      <alignment vertical="center"/>
    </xf>
    <xf numFmtId="3" fontId="6" fillId="0" borderId="14" xfId="3" applyNumberFormat="1" applyFont="1" applyBorder="1" applyAlignment="1" applyProtection="1">
      <alignment vertical="center"/>
    </xf>
    <xf numFmtId="0" fontId="5" fillId="8" borderId="14" xfId="0" applyFont="1" applyFill="1" applyBorder="1" applyAlignment="1" applyProtection="1">
      <alignment horizontal="left" vertical="center" wrapText="1"/>
    </xf>
    <xf numFmtId="0" fontId="5" fillId="8" borderId="14" xfId="0" applyFont="1" applyFill="1" applyBorder="1" applyAlignment="1" applyProtection="1">
      <alignment vertical="center" wrapText="1"/>
    </xf>
    <xf numFmtId="3" fontId="6" fillId="0" borderId="16" xfId="0" applyNumberFormat="1" applyFont="1" applyBorder="1" applyAlignment="1" applyProtection="1">
      <alignment vertical="center"/>
    </xf>
    <xf numFmtId="0" fontId="6" fillId="0" borderId="12" xfId="0" applyFont="1" applyBorder="1" applyAlignment="1" applyProtection="1">
      <alignment horizontal="left" vertical="center" wrapText="1" indent="1"/>
    </xf>
    <xf numFmtId="0" fontId="6" fillId="0" borderId="11" xfId="0" applyFont="1" applyBorder="1" applyAlignment="1" applyProtection="1">
      <alignment horizontal="left" vertical="center" wrapText="1" indent="1"/>
    </xf>
    <xf numFmtId="0" fontId="6" fillId="0" borderId="13" xfId="0" applyFont="1" applyBorder="1" applyAlignment="1" applyProtection="1">
      <alignment horizontal="left" vertical="center" wrapText="1" indent="1"/>
    </xf>
    <xf numFmtId="3" fontId="26" fillId="0" borderId="17" xfId="0" applyNumberFormat="1" applyFont="1" applyBorder="1" applyAlignment="1" applyProtection="1">
      <alignment vertical="center" shrinkToFit="1"/>
    </xf>
    <xf numFmtId="3" fontId="6" fillId="9" borderId="14" xfId="0" applyNumberFormat="1" applyFont="1" applyFill="1" applyBorder="1" applyAlignment="1" applyProtection="1">
      <alignment vertical="center"/>
    </xf>
    <xf numFmtId="0" fontId="13" fillId="0" borderId="10" xfId="2" applyBorder="1" applyAlignment="1" applyProtection="1">
      <alignment horizontal="right" vertical="top" wrapText="1"/>
    </xf>
    <xf numFmtId="0" fontId="0" fillId="0" borderId="10" xfId="0" applyBorder="1" applyAlignment="1" applyProtection="1">
      <alignment horizontal="right" wrapText="1"/>
    </xf>
    <xf numFmtId="0" fontId="15" fillId="6" borderId="12" xfId="2" applyFont="1" applyFill="1" applyBorder="1" applyAlignment="1" applyProtection="1">
      <alignment vertical="center" wrapText="1"/>
    </xf>
    <xf numFmtId="0" fontId="5" fillId="7" borderId="18" xfId="2"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20" xfId="0" applyBorder="1" applyAlignment="1" applyProtection="1">
      <alignment horizontal="center" vertical="center" wrapText="1"/>
    </xf>
    <xf numFmtId="0" fontId="5" fillId="7" borderId="21" xfId="2" applyFont="1" applyFill="1" applyBorder="1" applyAlignment="1" applyProtection="1">
      <alignment horizontal="center" vertical="center" wrapText="1"/>
    </xf>
    <xf numFmtId="3" fontId="15" fillId="7" borderId="21" xfId="2" applyNumberFormat="1" applyFont="1" applyFill="1" applyBorder="1" applyAlignment="1" applyProtection="1">
      <alignment horizontal="center" vertical="center" wrapText="1"/>
    </xf>
    <xf numFmtId="0" fontId="15" fillId="7" borderId="22" xfId="2"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24" xfId="0" applyBorder="1" applyAlignment="1" applyProtection="1">
      <alignment horizontal="center" vertical="center" wrapText="1"/>
    </xf>
    <xf numFmtId="0" fontId="15" fillId="7" borderId="25" xfId="2" applyFont="1" applyFill="1" applyBorder="1" applyAlignment="1" applyProtection="1">
      <alignment horizontal="center" vertical="center" wrapText="1"/>
    </xf>
    <xf numFmtId="3" fontId="15" fillId="7" borderId="25" xfId="2" applyNumberFormat="1" applyFont="1" applyFill="1" applyBorder="1" applyAlignment="1" applyProtection="1">
      <alignment horizontal="center" vertical="center" wrapText="1"/>
    </xf>
    <xf numFmtId="0" fontId="17" fillId="11" borderId="1" xfId="0" applyFont="1" applyFill="1" applyBorder="1" applyAlignment="1" applyProtection="1">
      <alignment horizontal="left" vertical="center" wrapText="1" shrinkToFit="1"/>
    </xf>
    <xf numFmtId="0" fontId="17" fillId="11" borderId="2" xfId="0" applyFont="1" applyFill="1" applyBorder="1" applyAlignment="1" applyProtection="1">
      <alignment horizontal="left" vertical="center" wrapText="1" shrinkToFit="1"/>
    </xf>
    <xf numFmtId="0" fontId="17" fillId="11" borderId="3" xfId="0" applyFont="1" applyFill="1" applyBorder="1" applyAlignment="1" applyProtection="1">
      <alignment horizontal="left" vertical="center" wrapText="1" shrinkToFit="1"/>
    </xf>
    <xf numFmtId="0" fontId="6" fillId="0" borderId="26" xfId="0" applyFont="1" applyBorder="1" applyAlignment="1" applyProtection="1">
      <alignment horizontal="left" vertical="center" wrapText="1"/>
    </xf>
    <xf numFmtId="0" fontId="6" fillId="0" borderId="27" xfId="0" applyFont="1" applyBorder="1" applyAlignment="1" applyProtection="1">
      <alignment horizontal="left" vertical="center" wrapText="1"/>
    </xf>
    <xf numFmtId="0" fontId="6" fillId="0" borderId="28" xfId="0" applyFont="1" applyBorder="1" applyAlignment="1" applyProtection="1">
      <alignment horizontal="left" vertical="center" wrapText="1"/>
    </xf>
    <xf numFmtId="164" fontId="5" fillId="0" borderId="29" xfId="0" applyNumberFormat="1" applyFont="1" applyBorder="1" applyAlignment="1" applyProtection="1">
      <alignment horizontal="center" vertical="center" wrapText="1"/>
    </xf>
    <xf numFmtId="3" fontId="6" fillId="0" borderId="16" xfId="0" applyNumberFormat="1" applyFont="1" applyBorder="1" applyAlignment="1" applyProtection="1">
      <alignment vertical="center" wrapText="1"/>
    </xf>
    <xf numFmtId="3" fontId="6" fillId="0" borderId="29" xfId="0" applyNumberFormat="1" applyFont="1" applyBorder="1" applyAlignment="1" applyProtection="1">
      <alignment horizontal="right" vertical="center" wrapText="1"/>
    </xf>
    <xf numFmtId="0" fontId="6" fillId="12" borderId="30" xfId="0" applyFont="1" applyFill="1" applyBorder="1" applyAlignment="1" applyProtection="1">
      <alignment horizontal="left" vertical="center" wrapText="1"/>
    </xf>
    <xf numFmtId="0" fontId="6" fillId="12" borderId="31" xfId="0" applyFont="1" applyFill="1" applyBorder="1" applyAlignment="1" applyProtection="1">
      <alignment horizontal="left" vertical="center" wrapText="1"/>
    </xf>
    <xf numFmtId="0" fontId="6" fillId="12" borderId="32" xfId="0" applyFont="1" applyFill="1" applyBorder="1" applyAlignment="1" applyProtection="1">
      <alignment horizontal="left" vertical="center" wrapText="1"/>
    </xf>
    <xf numFmtId="164" fontId="5" fillId="12" borderId="16" xfId="0" applyNumberFormat="1" applyFont="1" applyFill="1" applyBorder="1" applyAlignment="1" applyProtection="1">
      <alignment horizontal="center" vertical="center" wrapText="1"/>
    </xf>
    <xf numFmtId="3" fontId="23" fillId="12" borderId="16" xfId="0" applyNumberFormat="1" applyFont="1" applyFill="1" applyBorder="1" applyAlignment="1" applyProtection="1">
      <alignment horizontal="right" vertical="center" wrapText="1"/>
    </xf>
    <xf numFmtId="0" fontId="24" fillId="0" borderId="30" xfId="0" applyFont="1" applyBorder="1" applyAlignment="1" applyProtection="1">
      <alignment horizontal="left" vertical="center" wrapText="1"/>
    </xf>
    <xf numFmtId="0" fontId="24" fillId="0" borderId="31" xfId="0" applyFont="1" applyBorder="1" applyAlignment="1" applyProtection="1">
      <alignment horizontal="left" vertical="center" wrapText="1"/>
    </xf>
    <xf numFmtId="0" fontId="24" fillId="0" borderId="32" xfId="0" applyFont="1" applyBorder="1" applyAlignment="1" applyProtection="1">
      <alignment horizontal="left" vertical="center" wrapText="1"/>
    </xf>
    <xf numFmtId="164" fontId="5" fillId="0" borderId="16" xfId="0" applyNumberFormat="1" applyFont="1" applyBorder="1" applyAlignment="1" applyProtection="1">
      <alignment horizontal="center" vertical="center" wrapText="1"/>
    </xf>
    <xf numFmtId="3" fontId="6" fillId="0" borderId="16" xfId="0" applyNumberFormat="1" applyFont="1" applyBorder="1" applyAlignment="1" applyProtection="1">
      <alignment horizontal="right" vertical="center" wrapText="1"/>
    </xf>
    <xf numFmtId="0" fontId="5" fillId="12" borderId="30" xfId="0" applyFont="1" applyFill="1" applyBorder="1" applyAlignment="1" applyProtection="1">
      <alignment horizontal="left" vertical="center" wrapText="1"/>
    </xf>
    <xf numFmtId="0" fontId="5" fillId="12" borderId="31" xfId="0" applyFont="1" applyFill="1" applyBorder="1" applyAlignment="1" applyProtection="1">
      <alignment horizontal="left" vertical="center" wrapText="1"/>
    </xf>
    <xf numFmtId="0" fontId="5" fillId="12" borderId="32" xfId="0" applyFont="1" applyFill="1" applyBorder="1" applyAlignment="1" applyProtection="1">
      <alignment horizontal="left" vertical="center" wrapText="1"/>
    </xf>
    <xf numFmtId="0" fontId="6" fillId="0" borderId="30" xfId="0" applyFont="1" applyBorder="1" applyAlignment="1" applyProtection="1">
      <alignment horizontal="left" vertical="center" wrapText="1"/>
    </xf>
    <xf numFmtId="0" fontId="6" fillId="0" borderId="31" xfId="0" applyFont="1" applyBorder="1" applyAlignment="1" applyProtection="1">
      <alignment horizontal="left" vertical="center" wrapText="1"/>
    </xf>
    <xf numFmtId="0" fontId="6" fillId="0" borderId="32" xfId="0" applyFont="1" applyBorder="1" applyAlignment="1" applyProtection="1">
      <alignment horizontal="left" vertical="center" wrapText="1"/>
    </xf>
    <xf numFmtId="0" fontId="17" fillId="12" borderId="33" xfId="0" applyFont="1" applyFill="1" applyBorder="1" applyAlignment="1" applyProtection="1">
      <alignment horizontal="left" vertical="center" wrapText="1"/>
    </xf>
    <xf numFmtId="0" fontId="17" fillId="12" borderId="34" xfId="0" applyFont="1" applyFill="1" applyBorder="1" applyAlignment="1" applyProtection="1">
      <alignment horizontal="left" vertical="center" wrapText="1"/>
    </xf>
    <xf numFmtId="0" fontId="17" fillId="12" borderId="35" xfId="0" applyFont="1" applyFill="1" applyBorder="1" applyAlignment="1" applyProtection="1">
      <alignment horizontal="left" vertical="center" wrapText="1"/>
    </xf>
    <xf numFmtId="164" fontId="5" fillId="12" borderId="15" xfId="0" applyNumberFormat="1" applyFont="1" applyFill="1" applyBorder="1" applyAlignment="1" applyProtection="1">
      <alignment horizontal="center" vertical="center" wrapText="1"/>
    </xf>
    <xf numFmtId="3" fontId="23" fillId="12" borderId="15" xfId="0" applyNumberFormat="1" applyFont="1" applyFill="1" applyBorder="1" applyAlignment="1" applyProtection="1">
      <alignment horizontal="right" vertical="center" wrapText="1"/>
    </xf>
    <xf numFmtId="3" fontId="6" fillId="0" borderId="29" xfId="0" applyNumberFormat="1" applyFont="1" applyBorder="1" applyAlignment="1" applyProtection="1">
      <alignment vertical="center" wrapText="1"/>
    </xf>
    <xf numFmtId="3" fontId="23" fillId="12" borderId="16" xfId="0" applyNumberFormat="1" applyFont="1" applyFill="1" applyBorder="1" applyAlignment="1" applyProtection="1">
      <alignment vertical="center" wrapText="1"/>
    </xf>
    <xf numFmtId="3" fontId="23" fillId="12" borderId="15" xfId="0" applyNumberFormat="1" applyFont="1" applyFill="1" applyBorder="1" applyAlignment="1" applyProtection="1">
      <alignment vertical="center" wrapText="1"/>
    </xf>
    <xf numFmtId="0" fontId="17" fillId="12" borderId="30" xfId="0" applyFont="1" applyFill="1" applyBorder="1" applyAlignment="1" applyProtection="1">
      <alignment horizontal="left" vertical="center" wrapText="1"/>
    </xf>
    <xf numFmtId="0" fontId="17" fillId="12" borderId="31" xfId="0" applyFont="1" applyFill="1" applyBorder="1" applyAlignment="1" applyProtection="1">
      <alignment horizontal="left" vertical="center" wrapText="1"/>
    </xf>
    <xf numFmtId="0" fontId="17" fillId="12" borderId="32" xfId="0" applyFont="1" applyFill="1" applyBorder="1" applyAlignment="1" applyProtection="1">
      <alignment horizontal="left" vertical="center" wrapText="1"/>
    </xf>
    <xf numFmtId="0" fontId="17" fillId="0" borderId="30" xfId="0" applyFont="1" applyBorder="1" applyAlignment="1" applyProtection="1">
      <alignment horizontal="left" vertical="center" wrapText="1"/>
    </xf>
    <xf numFmtId="0" fontId="17" fillId="0" borderId="31" xfId="0" applyFont="1" applyBorder="1" applyAlignment="1" applyProtection="1">
      <alignment horizontal="left" vertical="center" wrapText="1"/>
    </xf>
    <xf numFmtId="0" fontId="17" fillId="0" borderId="32" xfId="0" applyFont="1" applyBorder="1" applyAlignment="1" applyProtection="1">
      <alignment horizontal="left" vertical="center" wrapText="1"/>
    </xf>
    <xf numFmtId="0" fontId="13" fillId="0" borderId="10" xfId="0" applyFont="1" applyBorder="1" applyAlignment="1" applyProtection="1">
      <alignment horizontal="right"/>
    </xf>
    <xf numFmtId="0" fontId="15" fillId="7" borderId="25" xfId="2" applyFont="1" applyFill="1" applyBorder="1" applyAlignment="1" applyProtection="1">
      <alignment horizontal="center" vertical="center"/>
    </xf>
    <xf numFmtId="0" fontId="17" fillId="11" borderId="1" xfId="0" applyFont="1" applyFill="1" applyBorder="1" applyAlignment="1" applyProtection="1">
      <alignment horizontal="left" vertical="center" shrinkToFit="1"/>
    </xf>
    <xf numFmtId="0" fontId="6" fillId="11" borderId="2" xfId="0" applyFont="1" applyFill="1" applyBorder="1" applyAlignment="1" applyProtection="1">
      <alignment horizontal="left" vertical="center" shrinkToFit="1"/>
    </xf>
    <xf numFmtId="0" fontId="6" fillId="11" borderId="3" xfId="0" applyFont="1" applyFill="1" applyBorder="1" applyAlignment="1" applyProtection="1">
      <alignment horizontal="left" vertical="center" shrinkToFit="1"/>
    </xf>
    <xf numFmtId="0" fontId="6" fillId="0" borderId="29" xfId="0" applyFont="1" applyBorder="1" applyAlignment="1" applyProtection="1">
      <alignment horizontal="left" vertical="center" wrapText="1" indent="1"/>
    </xf>
    <xf numFmtId="164" fontId="5" fillId="0" borderId="29" xfId="0" applyNumberFormat="1" applyFont="1" applyBorder="1" applyAlignment="1" applyProtection="1">
      <alignment horizontal="center" vertical="center"/>
    </xf>
    <xf numFmtId="3" fontId="6" fillId="0" borderId="29" xfId="0" applyNumberFormat="1" applyFont="1" applyBorder="1" applyAlignment="1" applyProtection="1">
      <alignment vertical="center"/>
    </xf>
    <xf numFmtId="0" fontId="6" fillId="0" borderId="16" xfId="0" applyFont="1" applyBorder="1" applyAlignment="1" applyProtection="1">
      <alignment horizontal="left" vertical="center" wrapText="1" indent="1"/>
    </xf>
    <xf numFmtId="164" fontId="5" fillId="0" borderId="16" xfId="0" applyNumberFormat="1" applyFont="1" applyBorder="1" applyAlignment="1" applyProtection="1">
      <alignment horizontal="center" vertical="center"/>
    </xf>
    <xf numFmtId="0" fontId="6" fillId="9" borderId="16" xfId="0" applyFont="1" applyFill="1" applyBorder="1" applyAlignment="1" applyProtection="1">
      <alignment horizontal="left" vertical="center" wrapText="1" indent="1"/>
    </xf>
    <xf numFmtId="164" fontId="5" fillId="9" borderId="16" xfId="0" applyNumberFormat="1" applyFont="1" applyFill="1" applyBorder="1" applyAlignment="1" applyProtection="1">
      <alignment horizontal="center" vertical="center"/>
    </xf>
    <xf numFmtId="3" fontId="6" fillId="9" borderId="16" xfId="0" applyNumberFormat="1" applyFont="1" applyFill="1" applyBorder="1" applyAlignment="1" applyProtection="1">
      <alignment vertical="center"/>
    </xf>
    <xf numFmtId="0" fontId="6" fillId="9" borderId="30" xfId="0" applyFont="1" applyFill="1" applyBorder="1" applyAlignment="1" applyProtection="1">
      <alignment horizontal="left" vertical="center" wrapText="1" indent="1"/>
    </xf>
    <xf numFmtId="0" fontId="6" fillId="9" borderId="31" xfId="0" applyFont="1" applyFill="1" applyBorder="1" applyAlignment="1" applyProtection="1">
      <alignment horizontal="left" vertical="center" wrapText="1" indent="1"/>
    </xf>
    <xf numFmtId="0" fontId="6" fillId="9" borderId="32" xfId="0" applyFont="1" applyFill="1" applyBorder="1" applyAlignment="1" applyProtection="1">
      <alignment horizontal="left" vertical="center" wrapText="1" indent="1"/>
    </xf>
    <xf numFmtId="0" fontId="18" fillId="12" borderId="15" xfId="0" applyFont="1" applyFill="1" applyBorder="1" applyAlignment="1" applyProtection="1">
      <alignment horizontal="left" vertical="center" wrapText="1"/>
    </xf>
    <xf numFmtId="0" fontId="17" fillId="12" borderId="15" xfId="0" applyFont="1" applyFill="1" applyBorder="1" applyAlignment="1" applyProtection="1">
      <alignment horizontal="left" vertical="center" wrapText="1"/>
    </xf>
    <xf numFmtId="164" fontId="5" fillId="12" borderId="15" xfId="0" applyNumberFormat="1" applyFont="1" applyFill="1" applyBorder="1" applyAlignment="1" applyProtection="1">
      <alignment horizontal="center" vertical="center"/>
    </xf>
    <xf numFmtId="3" fontId="23" fillId="12" borderId="15" xfId="0" applyNumberFormat="1" applyFont="1" applyFill="1" applyBorder="1" applyAlignment="1" applyProtection="1">
      <alignment vertical="center"/>
    </xf>
    <xf numFmtId="0" fontId="5" fillId="12" borderId="16" xfId="0" applyFont="1" applyFill="1" applyBorder="1" applyAlignment="1" applyProtection="1">
      <alignment horizontal="left" vertical="center" wrapText="1"/>
    </xf>
    <xf numFmtId="164" fontId="5" fillId="12" borderId="16" xfId="0" applyNumberFormat="1" applyFont="1" applyFill="1" applyBorder="1" applyAlignment="1" applyProtection="1">
      <alignment horizontal="center" vertical="center"/>
    </xf>
    <xf numFmtId="3" fontId="23" fillId="12" borderId="16" xfId="0" applyNumberFormat="1" applyFont="1" applyFill="1" applyBorder="1" applyAlignment="1" applyProtection="1">
      <alignment vertical="center"/>
    </xf>
    <xf numFmtId="0" fontId="6" fillId="0" borderId="29"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18" fillId="12" borderId="16" xfId="0" applyFont="1" applyFill="1" applyBorder="1" applyAlignment="1" applyProtection="1">
      <alignment horizontal="left" vertical="center" wrapText="1"/>
    </xf>
    <xf numFmtId="0" fontId="17" fillId="12" borderId="16" xfId="0" applyFont="1" applyFill="1" applyBorder="1" applyAlignment="1" applyProtection="1">
      <alignment horizontal="left" vertical="center" wrapText="1"/>
    </xf>
    <xf numFmtId="0" fontId="17" fillId="0" borderId="16" xfId="0" applyFont="1" applyBorder="1" applyAlignment="1" applyProtection="1">
      <alignment horizontal="left" vertical="center" wrapText="1"/>
    </xf>
    <xf numFmtId="0" fontId="11" fillId="0" borderId="0" xfId="4" applyFont="1" applyAlignment="1" applyProtection="1">
      <alignment horizontal="center" vertical="center" wrapText="1"/>
    </xf>
    <xf numFmtId="0" fontId="13" fillId="0" borderId="0" xfId="2" applyAlignment="1" applyProtection="1">
      <alignment horizontal="center" vertical="center" wrapText="1"/>
    </xf>
    <xf numFmtId="3" fontId="13" fillId="0" borderId="0" xfId="4" applyNumberFormat="1" applyFont="1" applyAlignment="1" applyProtection="1">
      <alignment wrapText="1"/>
    </xf>
    <xf numFmtId="0" fontId="13" fillId="0" borderId="0" xfId="2" applyProtection="1"/>
    <xf numFmtId="0" fontId="11" fillId="0" borderId="0" xfId="4" applyFont="1" applyAlignment="1" applyProtection="1">
      <alignment horizontal="center" vertical="center" wrapText="1"/>
    </xf>
    <xf numFmtId="0" fontId="13" fillId="0" borderId="0" xfId="2" applyAlignment="1" applyProtection="1">
      <alignment horizontal="center" vertical="center" wrapText="1"/>
    </xf>
    <xf numFmtId="0" fontId="12" fillId="0" borderId="0" xfId="4" applyFont="1" applyAlignment="1" applyProtection="1">
      <alignment horizontal="center" vertical="center"/>
    </xf>
    <xf numFmtId="14" fontId="12" fillId="6" borderId="0" xfId="4" applyNumberFormat="1" applyFont="1" applyFill="1" applyAlignment="1" applyProtection="1">
      <alignment horizontal="center" vertical="center"/>
    </xf>
    <xf numFmtId="0" fontId="12" fillId="0" borderId="0" xfId="4" applyFont="1" applyAlignment="1" applyProtection="1">
      <alignment horizontal="center" vertical="center"/>
    </xf>
    <xf numFmtId="3" fontId="13" fillId="0" borderId="0" xfId="2" applyNumberFormat="1" applyAlignment="1" applyProtection="1">
      <alignment horizontal="center" vertical="center" wrapText="1"/>
    </xf>
    <xf numFmtId="0" fontId="28" fillId="7" borderId="36" xfId="0" applyFont="1" applyFill="1" applyBorder="1" applyAlignment="1" applyProtection="1">
      <alignment horizontal="center" vertical="center" wrapText="1"/>
    </xf>
    <xf numFmtId="0" fontId="26" fillId="0" borderId="37" xfId="0" applyFont="1" applyBorder="1" applyAlignment="1" applyProtection="1">
      <alignment horizontal="center" vertical="center" wrapText="1"/>
    </xf>
    <xf numFmtId="0" fontId="28" fillId="7" borderId="37" xfId="0" applyFont="1" applyFill="1" applyBorder="1" applyAlignment="1" applyProtection="1">
      <alignment horizontal="center" vertical="center" wrapText="1"/>
    </xf>
    <xf numFmtId="3" fontId="28" fillId="7" borderId="37" xfId="0" applyNumberFormat="1" applyFont="1" applyFill="1" applyBorder="1" applyAlignment="1" applyProtection="1">
      <alignment horizontal="center" vertical="center" wrapText="1"/>
    </xf>
    <xf numFmtId="3" fontId="28" fillId="7" borderId="38" xfId="0" applyNumberFormat="1" applyFont="1" applyFill="1" applyBorder="1" applyAlignment="1" applyProtection="1">
      <alignment horizontal="center" vertical="center" wrapText="1"/>
    </xf>
    <xf numFmtId="0" fontId="26" fillId="0" borderId="39" xfId="0" applyFont="1" applyBorder="1" applyAlignment="1" applyProtection="1">
      <alignment horizontal="center" vertical="center" wrapText="1"/>
    </xf>
    <xf numFmtId="0" fontId="26" fillId="0" borderId="40" xfId="0" applyFont="1" applyBorder="1" applyAlignment="1" applyProtection="1">
      <alignment horizontal="center" vertical="center" wrapText="1"/>
    </xf>
    <xf numFmtId="0" fontId="26" fillId="0" borderId="40" xfId="0" applyFont="1" applyBorder="1" applyProtection="1"/>
    <xf numFmtId="3" fontId="28" fillId="7" borderId="40" xfId="0" applyNumberFormat="1" applyFont="1" applyFill="1" applyBorder="1" applyAlignment="1" applyProtection="1">
      <alignment horizontal="center" vertical="center" wrapText="1"/>
    </xf>
    <xf numFmtId="3" fontId="29" fillId="7" borderId="40" xfId="0" applyNumberFormat="1" applyFont="1" applyFill="1" applyBorder="1" applyAlignment="1" applyProtection="1">
      <alignment horizontal="center" vertical="center" wrapText="1"/>
    </xf>
    <xf numFmtId="3" fontId="26" fillId="0" borderId="40" xfId="0" applyNumberFormat="1" applyFont="1" applyBorder="1" applyProtection="1"/>
    <xf numFmtId="3" fontId="26" fillId="0" borderId="41" xfId="0" applyNumberFormat="1" applyFont="1" applyBorder="1" applyProtection="1"/>
    <xf numFmtId="49" fontId="28" fillId="7" borderId="42" xfId="0" applyNumberFormat="1" applyFont="1" applyFill="1" applyBorder="1" applyAlignment="1" applyProtection="1">
      <alignment horizontal="center" vertical="center" wrapText="1"/>
    </xf>
    <xf numFmtId="49" fontId="28" fillId="7" borderId="43" xfId="0" applyNumberFormat="1" applyFont="1" applyFill="1" applyBorder="1" applyAlignment="1" applyProtection="1">
      <alignment horizontal="center" vertical="center" wrapText="1"/>
    </xf>
    <xf numFmtId="49" fontId="28" fillId="7" borderId="43" xfId="0" applyNumberFormat="1" applyFont="1" applyFill="1" applyBorder="1" applyAlignment="1" applyProtection="1">
      <alignment horizontal="center" vertical="center"/>
    </xf>
    <xf numFmtId="3" fontId="28" fillId="7" borderId="43" xfId="0" applyNumberFormat="1" applyFont="1" applyFill="1" applyBorder="1" applyAlignment="1" applyProtection="1">
      <alignment horizontal="center" vertical="center" wrapText="1"/>
    </xf>
    <xf numFmtId="3" fontId="28" fillId="7" borderId="43" xfId="0" applyNumberFormat="1" applyFont="1" applyFill="1" applyBorder="1" applyAlignment="1" applyProtection="1">
      <alignment horizontal="center" vertical="center"/>
    </xf>
    <xf numFmtId="3" fontId="28" fillId="7" borderId="14" xfId="0" applyNumberFormat="1" applyFont="1" applyFill="1" applyBorder="1" applyAlignment="1" applyProtection="1">
      <alignment horizontal="center" vertical="center" wrapText="1"/>
    </xf>
    <xf numFmtId="3" fontId="28" fillId="7" borderId="14" xfId="0" applyNumberFormat="1" applyFont="1" applyFill="1" applyBorder="1" applyAlignment="1" applyProtection="1">
      <alignment horizontal="center" vertical="center"/>
    </xf>
    <xf numFmtId="0" fontId="31" fillId="13" borderId="44" xfId="0" applyFont="1" applyFill="1" applyBorder="1" applyAlignment="1" applyProtection="1">
      <alignment horizontal="left" vertical="center"/>
    </xf>
    <xf numFmtId="0" fontId="33" fillId="13" borderId="44" xfId="0" applyFont="1" applyFill="1" applyBorder="1" applyAlignment="1" applyProtection="1">
      <alignment vertical="center"/>
    </xf>
    <xf numFmtId="0" fontId="26" fillId="0" borderId="44" xfId="0" applyFont="1" applyBorder="1" applyAlignment="1" applyProtection="1">
      <alignment vertical="center"/>
    </xf>
    <xf numFmtId="0" fontId="15" fillId="0" borderId="17" xfId="0" applyFont="1" applyBorder="1" applyAlignment="1" applyProtection="1">
      <alignment horizontal="left" vertical="center" wrapText="1"/>
    </xf>
    <xf numFmtId="165" fontId="15" fillId="0" borderId="17" xfId="0" applyNumberFormat="1" applyFont="1" applyBorder="1" applyAlignment="1" applyProtection="1">
      <alignment horizontal="center" vertical="center"/>
    </xf>
    <xf numFmtId="3" fontId="34" fillId="9" borderId="17" xfId="0" applyNumberFormat="1" applyFont="1" applyFill="1" applyBorder="1" applyAlignment="1" applyProtection="1">
      <alignment vertical="center" shrinkToFit="1"/>
    </xf>
    <xf numFmtId="0" fontId="26" fillId="0" borderId="17" xfId="0" applyFont="1" applyBorder="1" applyAlignment="1" applyProtection="1">
      <alignment horizontal="left" vertical="center" wrapText="1"/>
    </xf>
    <xf numFmtId="0" fontId="15" fillId="9" borderId="17" xfId="0" applyFont="1" applyFill="1" applyBorder="1" applyAlignment="1" applyProtection="1">
      <alignment horizontal="left" vertical="center" wrapText="1"/>
    </xf>
    <xf numFmtId="165" fontId="15" fillId="9" borderId="17" xfId="0" applyNumberFormat="1" applyFont="1" applyFill="1" applyBorder="1" applyAlignment="1" applyProtection="1">
      <alignment horizontal="center" vertical="center"/>
    </xf>
    <xf numFmtId="3" fontId="26" fillId="14" borderId="17" xfId="0" applyNumberFormat="1" applyFont="1" applyFill="1" applyBorder="1" applyAlignment="1" applyProtection="1">
      <alignment vertical="center" shrinkToFit="1"/>
    </xf>
    <xf numFmtId="0" fontId="15" fillId="9" borderId="45" xfId="0" applyFont="1" applyFill="1" applyBorder="1" applyAlignment="1" applyProtection="1">
      <alignment horizontal="left" vertical="center" wrapText="1"/>
    </xf>
    <xf numFmtId="165" fontId="15" fillId="9" borderId="45" xfId="0" applyNumberFormat="1" applyFont="1" applyFill="1" applyBorder="1" applyAlignment="1" applyProtection="1">
      <alignment horizontal="center" vertical="center"/>
    </xf>
    <xf numFmtId="3" fontId="34" fillId="9" borderId="45" xfId="0" applyNumberFormat="1" applyFont="1" applyFill="1" applyBorder="1" applyAlignment="1" applyProtection="1">
      <alignment vertical="center" shrinkToFit="1"/>
    </xf>
    <xf numFmtId="0" fontId="31" fillId="13" borderId="46" xfId="0" applyFont="1" applyFill="1" applyBorder="1" applyAlignment="1" applyProtection="1">
      <alignment horizontal="left" vertical="center"/>
    </xf>
    <xf numFmtId="0" fontId="26" fillId="0" borderId="46" xfId="0" applyFont="1" applyBorder="1" applyAlignment="1" applyProtection="1">
      <alignment vertical="center"/>
    </xf>
    <xf numFmtId="0" fontId="32" fillId="9" borderId="17" xfId="0" applyFont="1" applyFill="1" applyBorder="1" applyAlignment="1" applyProtection="1">
      <alignment horizontal="left" vertical="center" wrapText="1"/>
    </xf>
    <xf numFmtId="0" fontId="31" fillId="9" borderId="17" xfId="0" applyFont="1" applyFill="1" applyBorder="1" applyAlignment="1" applyProtection="1">
      <alignment horizontal="left" vertical="center" wrapText="1"/>
    </xf>
    <xf numFmtId="0" fontId="32" fillId="9" borderId="45" xfId="0" applyFont="1" applyFill="1" applyBorder="1" applyAlignment="1" applyProtection="1">
      <alignment horizontal="left" vertical="center" wrapText="1"/>
    </xf>
    <xf numFmtId="0" fontId="31" fillId="9" borderId="45" xfId="0" applyFont="1" applyFill="1" applyBorder="1" applyAlignment="1" applyProtection="1">
      <alignment horizontal="left" vertical="center" wrapText="1"/>
    </xf>
    <xf numFmtId="0" fontId="26" fillId="0" borderId="46" xfId="0" applyFont="1" applyBorder="1" applyProtection="1"/>
    <xf numFmtId="3" fontId="26" fillId="0" borderId="47" xfId="0" applyNumberFormat="1" applyFont="1" applyBorder="1" applyAlignment="1" applyProtection="1">
      <alignment vertical="center" shrinkToFit="1"/>
    </xf>
    <xf numFmtId="3" fontId="34" fillId="9" borderId="47" xfId="0" applyNumberFormat="1" applyFont="1" applyFill="1" applyBorder="1" applyAlignment="1" applyProtection="1">
      <alignment vertical="center" shrinkToFit="1"/>
    </xf>
  </cellXfs>
  <cellStyles count="5">
    <cellStyle name="Normal 2" xfId="2" xr:uid="{5D6358B7-3A3D-49C0-A711-73CF0CD57397}"/>
    <cellStyle name="Normal 2 2" xfId="3" xr:uid="{F1F837B5-5A53-451C-9BEE-05B8A6C93D64}"/>
    <cellStyle name="Normal 3" xfId="1" xr:uid="{66D51394-6754-44CF-92FF-18B7E481B86D}"/>
    <cellStyle name="Normalno" xfId="0" builtinId="0"/>
    <cellStyle name="Style 1" xfId="4" xr:uid="{B9689AB4-C3B0-4FB6-8528-9DAD4349B14A}"/>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5F45C-6981-4552-8342-091CBBE1F017}">
  <dimension ref="A1:J61"/>
  <sheetViews>
    <sheetView tabSelected="1" workbookViewId="0">
      <selection activeCell="C25" sqref="C25:J25"/>
    </sheetView>
  </sheetViews>
  <sheetFormatPr defaultRowHeight="15" x14ac:dyDescent="0.25"/>
  <cols>
    <col min="1" max="1" width="9.140625" style="5"/>
    <col min="2" max="2" width="15.140625" style="5" customWidth="1"/>
    <col min="3" max="16384" width="9.140625" style="5"/>
  </cols>
  <sheetData>
    <row r="1" spans="1:10" ht="15.75" x14ac:dyDescent="0.25">
      <c r="A1" s="1" t="s">
        <v>43</v>
      </c>
      <c r="B1" s="2"/>
      <c r="C1" s="2"/>
      <c r="D1" s="3"/>
      <c r="E1" s="3"/>
      <c r="F1" s="3"/>
      <c r="G1" s="3"/>
      <c r="H1" s="3"/>
      <c r="I1" s="3"/>
      <c r="J1" s="4"/>
    </row>
    <row r="2" spans="1:10" x14ac:dyDescent="0.25">
      <c r="A2" s="6" t="s">
        <v>0</v>
      </c>
      <c r="B2" s="7"/>
      <c r="C2" s="7"/>
      <c r="D2" s="7"/>
      <c r="E2" s="7"/>
      <c r="F2" s="7"/>
      <c r="G2" s="7"/>
      <c r="H2" s="7"/>
      <c r="I2" s="7"/>
      <c r="J2" s="8"/>
    </row>
    <row r="3" spans="1:10" x14ac:dyDescent="0.25">
      <c r="A3" s="9"/>
      <c r="B3" s="10"/>
      <c r="C3" s="10"/>
      <c r="D3" s="10"/>
      <c r="E3" s="10"/>
      <c r="F3" s="10"/>
      <c r="G3" s="10"/>
      <c r="H3" s="10"/>
      <c r="I3" s="10"/>
      <c r="J3" s="11"/>
    </row>
    <row r="4" spans="1:10" x14ac:dyDescent="0.25">
      <c r="A4" s="12" t="s">
        <v>1</v>
      </c>
      <c r="B4" s="13"/>
      <c r="C4" s="13"/>
      <c r="D4" s="13"/>
      <c r="E4" s="14">
        <v>44562</v>
      </c>
      <c r="F4" s="15"/>
      <c r="G4" s="16" t="s">
        <v>2</v>
      </c>
      <c r="H4" s="14">
        <v>44651</v>
      </c>
      <c r="I4" s="15"/>
      <c r="J4" s="17"/>
    </row>
    <row r="5" spans="1:10" x14ac:dyDescent="0.25">
      <c r="A5" s="18"/>
      <c r="B5" s="19"/>
      <c r="C5" s="19"/>
      <c r="D5" s="19"/>
      <c r="E5" s="19"/>
      <c r="F5" s="19"/>
      <c r="G5" s="19"/>
      <c r="H5" s="19"/>
      <c r="I5" s="19"/>
      <c r="J5" s="20"/>
    </row>
    <row r="6" spans="1:10" x14ac:dyDescent="0.25">
      <c r="A6" s="21"/>
      <c r="B6" s="22" t="s">
        <v>3</v>
      </c>
      <c r="C6" s="23"/>
      <c r="D6" s="23"/>
      <c r="E6" s="24">
        <v>2022</v>
      </c>
      <c r="F6" s="25"/>
      <c r="G6" s="16"/>
      <c r="H6" s="25"/>
      <c r="I6" s="26"/>
      <c r="J6" s="27"/>
    </row>
    <row r="7" spans="1:10" x14ac:dyDescent="0.25">
      <c r="A7" s="21"/>
      <c r="B7" s="23"/>
      <c r="C7" s="23"/>
      <c r="D7" s="23"/>
      <c r="E7" s="28"/>
      <c r="F7" s="28"/>
      <c r="G7" s="16"/>
      <c r="H7" s="25"/>
      <c r="I7" s="26"/>
      <c r="J7" s="27"/>
    </row>
    <row r="8" spans="1:10" x14ac:dyDescent="0.25">
      <c r="A8" s="21"/>
      <c r="B8" s="22" t="s">
        <v>4</v>
      </c>
      <c r="C8" s="23"/>
      <c r="D8" s="23"/>
      <c r="E8" s="29" t="s">
        <v>469</v>
      </c>
      <c r="F8" s="25"/>
      <c r="G8" s="16"/>
      <c r="H8" s="25"/>
      <c r="I8" s="26"/>
      <c r="J8" s="27"/>
    </row>
    <row r="9" spans="1:10" x14ac:dyDescent="0.25">
      <c r="A9" s="21"/>
      <c r="B9" s="23"/>
      <c r="C9" s="23"/>
      <c r="D9" s="23"/>
      <c r="E9" s="28"/>
      <c r="F9" s="28"/>
      <c r="G9" s="16"/>
      <c r="H9" s="28"/>
      <c r="I9" s="30"/>
      <c r="J9" s="27"/>
    </row>
    <row r="10" spans="1:10" x14ac:dyDescent="0.25">
      <c r="A10" s="31" t="s">
        <v>5</v>
      </c>
      <c r="B10" s="32"/>
      <c r="C10" s="32"/>
      <c r="D10" s="32"/>
      <c r="E10" s="32"/>
      <c r="F10" s="32"/>
      <c r="G10" s="32"/>
      <c r="H10" s="32"/>
      <c r="I10" s="32"/>
      <c r="J10" s="33"/>
    </row>
    <row r="11" spans="1:10" ht="21.75" customHeight="1" x14ac:dyDescent="0.25">
      <c r="A11" s="34" t="s">
        <v>6</v>
      </c>
      <c r="B11" s="35"/>
      <c r="C11" s="36" t="s">
        <v>453</v>
      </c>
      <c r="D11" s="37"/>
      <c r="E11" s="38"/>
      <c r="F11" s="39" t="s">
        <v>7</v>
      </c>
      <c r="G11" s="40"/>
      <c r="H11" s="36" t="s">
        <v>8</v>
      </c>
      <c r="I11" s="37"/>
      <c r="J11" s="41"/>
    </row>
    <row r="12" spans="1:10" x14ac:dyDescent="0.25">
      <c r="A12" s="42"/>
      <c r="B12" s="43"/>
      <c r="C12" s="43"/>
      <c r="D12" s="43"/>
      <c r="E12" s="44"/>
      <c r="F12" s="44"/>
      <c r="G12" s="44"/>
      <c r="H12" s="44"/>
      <c r="I12" s="45"/>
      <c r="J12" s="41"/>
    </row>
    <row r="13" spans="1:10" ht="25.5" customHeight="1" x14ac:dyDescent="0.25">
      <c r="A13" s="46" t="s">
        <v>9</v>
      </c>
      <c r="B13" s="40"/>
      <c r="C13" s="36" t="s">
        <v>454</v>
      </c>
      <c r="D13" s="37"/>
      <c r="E13" s="47"/>
      <c r="F13" s="44"/>
      <c r="G13" s="44"/>
      <c r="H13" s="44"/>
      <c r="I13" s="45"/>
      <c r="J13" s="41"/>
    </row>
    <row r="14" spans="1:10" x14ac:dyDescent="0.25">
      <c r="A14" s="38"/>
      <c r="B14" s="45"/>
      <c r="C14" s="43"/>
      <c r="D14" s="43"/>
      <c r="E14" s="48"/>
      <c r="F14" s="48"/>
      <c r="G14" s="48"/>
      <c r="H14" s="48"/>
      <c r="I14" s="43"/>
      <c r="J14" s="49"/>
    </row>
    <row r="15" spans="1:10" ht="21" customHeight="1" x14ac:dyDescent="0.25">
      <c r="A15" s="46" t="s">
        <v>10</v>
      </c>
      <c r="B15" s="40"/>
      <c r="C15" s="36" t="s">
        <v>455</v>
      </c>
      <c r="D15" s="37"/>
      <c r="E15" s="50"/>
      <c r="F15" s="51"/>
      <c r="G15" s="52" t="s">
        <v>11</v>
      </c>
      <c r="H15" s="36"/>
      <c r="I15" s="37"/>
      <c r="J15" s="53"/>
    </row>
    <row r="16" spans="1:10" x14ac:dyDescent="0.25">
      <c r="A16" s="38"/>
      <c r="B16" s="45"/>
      <c r="C16" s="43"/>
      <c r="D16" s="43"/>
      <c r="E16" s="48"/>
      <c r="F16" s="48"/>
      <c r="G16" s="48"/>
      <c r="H16" s="48"/>
      <c r="I16" s="43"/>
      <c r="J16" s="49"/>
    </row>
    <row r="17" spans="1:10" ht="24" x14ac:dyDescent="0.25">
      <c r="A17" s="54"/>
      <c r="B17" s="52" t="s">
        <v>12</v>
      </c>
      <c r="C17" s="55"/>
      <c r="D17" s="56"/>
      <c r="E17" s="57"/>
      <c r="F17" s="57"/>
      <c r="G17" s="57"/>
      <c r="H17" s="57"/>
      <c r="I17" s="57"/>
      <c r="J17" s="53"/>
    </row>
    <row r="18" spans="1:10" x14ac:dyDescent="0.25">
      <c r="A18" s="58"/>
      <c r="B18" s="59"/>
      <c r="C18" s="48"/>
      <c r="D18" s="48"/>
      <c r="E18" s="48"/>
      <c r="F18" s="48"/>
      <c r="G18" s="48"/>
      <c r="H18" s="48"/>
      <c r="I18" s="43"/>
      <c r="J18" s="49"/>
    </row>
    <row r="19" spans="1:10" x14ac:dyDescent="0.25">
      <c r="A19" s="34" t="s">
        <v>13</v>
      </c>
      <c r="B19" s="60"/>
      <c r="C19" s="61" t="s">
        <v>470</v>
      </c>
      <c r="D19" s="62"/>
      <c r="E19" s="62"/>
      <c r="F19" s="62"/>
      <c r="G19" s="62"/>
      <c r="H19" s="62"/>
      <c r="I19" s="62"/>
      <c r="J19" s="63"/>
    </row>
    <row r="20" spans="1:10" x14ac:dyDescent="0.25">
      <c r="A20" s="42"/>
      <c r="B20" s="43"/>
      <c r="C20" s="64"/>
      <c r="D20" s="43"/>
      <c r="E20" s="48"/>
      <c r="F20" s="48"/>
      <c r="G20" s="48"/>
      <c r="H20" s="48"/>
      <c r="I20" s="43"/>
      <c r="J20" s="49"/>
    </row>
    <row r="21" spans="1:10" x14ac:dyDescent="0.25">
      <c r="A21" s="34" t="s">
        <v>14</v>
      </c>
      <c r="B21" s="60"/>
      <c r="C21" s="36">
        <v>52211</v>
      </c>
      <c r="D21" s="37"/>
      <c r="E21" s="48"/>
      <c r="F21" s="48"/>
      <c r="G21" s="61" t="s">
        <v>456</v>
      </c>
      <c r="H21" s="62"/>
      <c r="I21" s="62"/>
      <c r="J21" s="63"/>
    </row>
    <row r="22" spans="1:10" x14ac:dyDescent="0.25">
      <c r="A22" s="42"/>
      <c r="B22" s="43"/>
      <c r="C22" s="43"/>
      <c r="D22" s="43"/>
      <c r="E22" s="48"/>
      <c r="F22" s="48"/>
      <c r="G22" s="48"/>
      <c r="H22" s="48"/>
      <c r="I22" s="43"/>
      <c r="J22" s="49"/>
    </row>
    <row r="23" spans="1:10" x14ac:dyDescent="0.25">
      <c r="A23" s="34" t="s">
        <v>15</v>
      </c>
      <c r="B23" s="60"/>
      <c r="C23" s="61" t="s">
        <v>457</v>
      </c>
      <c r="D23" s="62"/>
      <c r="E23" s="62"/>
      <c r="F23" s="62"/>
      <c r="G23" s="62"/>
      <c r="H23" s="62"/>
      <c r="I23" s="62"/>
      <c r="J23" s="63"/>
    </row>
    <row r="24" spans="1:10" x14ac:dyDescent="0.25">
      <c r="A24" s="42"/>
      <c r="B24" s="43"/>
      <c r="C24" s="43"/>
      <c r="D24" s="43"/>
      <c r="E24" s="48"/>
      <c r="F24" s="48"/>
      <c r="G24" s="48"/>
      <c r="H24" s="48"/>
      <c r="I24" s="43"/>
      <c r="J24" s="49"/>
    </row>
    <row r="25" spans="1:10" x14ac:dyDescent="0.25">
      <c r="A25" s="34" t="s">
        <v>16</v>
      </c>
      <c r="B25" s="60"/>
      <c r="C25" s="65" t="s">
        <v>458</v>
      </c>
      <c r="D25" s="66"/>
      <c r="E25" s="66"/>
      <c r="F25" s="66"/>
      <c r="G25" s="66"/>
      <c r="H25" s="66"/>
      <c r="I25" s="66"/>
      <c r="J25" s="67"/>
    </row>
    <row r="26" spans="1:10" x14ac:dyDescent="0.25">
      <c r="A26" s="42"/>
      <c r="B26" s="43"/>
      <c r="C26" s="64"/>
      <c r="D26" s="43"/>
      <c r="E26" s="48"/>
      <c r="F26" s="48"/>
      <c r="G26" s="48"/>
      <c r="H26" s="48"/>
      <c r="I26" s="43"/>
      <c r="J26" s="49"/>
    </row>
    <row r="27" spans="1:10" x14ac:dyDescent="0.25">
      <c r="A27" s="34" t="s">
        <v>17</v>
      </c>
      <c r="B27" s="60"/>
      <c r="C27" s="65" t="s">
        <v>459</v>
      </c>
      <c r="D27" s="66"/>
      <c r="E27" s="66"/>
      <c r="F27" s="66"/>
      <c r="G27" s="66"/>
      <c r="H27" s="66"/>
      <c r="I27" s="66"/>
      <c r="J27" s="67"/>
    </row>
    <row r="28" spans="1:10" x14ac:dyDescent="0.25">
      <c r="A28" s="42"/>
      <c r="B28" s="43"/>
      <c r="C28" s="64"/>
      <c r="D28" s="43"/>
      <c r="E28" s="48"/>
      <c r="F28" s="48"/>
      <c r="G28" s="48"/>
      <c r="H28" s="48"/>
      <c r="I28" s="43"/>
      <c r="J28" s="49"/>
    </row>
    <row r="29" spans="1:10" ht="23.25" customHeight="1" x14ac:dyDescent="0.25">
      <c r="A29" s="46" t="s">
        <v>18</v>
      </c>
      <c r="B29" s="60"/>
      <c r="C29" s="29">
        <v>30</v>
      </c>
      <c r="D29" s="68"/>
      <c r="E29" s="69"/>
      <c r="F29" s="69"/>
      <c r="G29" s="69"/>
      <c r="H29" s="69"/>
      <c r="I29" s="70"/>
      <c r="J29" s="71"/>
    </row>
    <row r="30" spans="1:10" x14ac:dyDescent="0.25">
      <c r="A30" s="42"/>
      <c r="B30" s="43"/>
      <c r="C30" s="43"/>
      <c r="D30" s="43"/>
      <c r="E30" s="48"/>
      <c r="F30" s="48"/>
      <c r="G30" s="48"/>
      <c r="H30" s="48"/>
      <c r="I30" s="70"/>
      <c r="J30" s="71"/>
    </row>
    <row r="31" spans="1:10" x14ac:dyDescent="0.25">
      <c r="A31" s="34" t="s">
        <v>19</v>
      </c>
      <c r="B31" s="60"/>
      <c r="C31" s="72" t="s">
        <v>471</v>
      </c>
      <c r="D31" s="73" t="s">
        <v>20</v>
      </c>
      <c r="E31" s="74"/>
      <c r="F31" s="74"/>
      <c r="G31" s="74"/>
      <c r="H31" s="43"/>
      <c r="I31" s="75" t="s">
        <v>21</v>
      </c>
      <c r="J31" s="76" t="s">
        <v>22</v>
      </c>
    </row>
    <row r="32" spans="1:10" x14ac:dyDescent="0.25">
      <c r="A32" s="34"/>
      <c r="B32" s="60"/>
      <c r="C32" s="77"/>
      <c r="D32" s="16"/>
      <c r="E32" s="51"/>
      <c r="F32" s="51"/>
      <c r="G32" s="51"/>
      <c r="H32" s="51"/>
      <c r="I32" s="70"/>
      <c r="J32" s="71"/>
    </row>
    <row r="33" spans="1:10" x14ac:dyDescent="0.25">
      <c r="A33" s="34" t="s">
        <v>23</v>
      </c>
      <c r="B33" s="60"/>
      <c r="C33" s="29" t="s">
        <v>24</v>
      </c>
      <c r="D33" s="73" t="s">
        <v>25</v>
      </c>
      <c r="E33" s="74"/>
      <c r="F33" s="74"/>
      <c r="G33" s="74"/>
      <c r="H33" s="57"/>
      <c r="I33" s="75" t="s">
        <v>26</v>
      </c>
      <c r="J33" s="76" t="s">
        <v>27</v>
      </c>
    </row>
    <row r="34" spans="1:10" x14ac:dyDescent="0.25">
      <c r="A34" s="42"/>
      <c r="B34" s="43"/>
      <c r="C34" s="43"/>
      <c r="D34" s="43"/>
      <c r="E34" s="48"/>
      <c r="F34" s="48"/>
      <c r="G34" s="48"/>
      <c r="H34" s="48"/>
      <c r="I34" s="43"/>
      <c r="J34" s="49"/>
    </row>
    <row r="35" spans="1:10" x14ac:dyDescent="0.25">
      <c r="A35" s="73" t="s">
        <v>28</v>
      </c>
      <c r="B35" s="74"/>
      <c r="C35" s="74"/>
      <c r="D35" s="74"/>
      <c r="E35" s="74" t="s">
        <v>29</v>
      </c>
      <c r="F35" s="74"/>
      <c r="G35" s="74"/>
      <c r="H35" s="74"/>
      <c r="I35" s="74"/>
      <c r="J35" s="78" t="s">
        <v>30</v>
      </c>
    </row>
    <row r="36" spans="1:10" x14ac:dyDescent="0.25">
      <c r="A36" s="42"/>
      <c r="B36" s="43"/>
      <c r="C36" s="43"/>
      <c r="D36" s="43"/>
      <c r="E36" s="48"/>
      <c r="F36" s="48"/>
      <c r="G36" s="48"/>
      <c r="H36" s="48"/>
      <c r="I36" s="43"/>
      <c r="J36" s="71"/>
    </row>
    <row r="37" spans="1:10" x14ac:dyDescent="0.25">
      <c r="A37" s="79"/>
      <c r="B37" s="80"/>
      <c r="C37" s="80"/>
      <c r="D37" s="80"/>
      <c r="E37" s="79"/>
      <c r="F37" s="80"/>
      <c r="G37" s="80"/>
      <c r="H37" s="80"/>
      <c r="I37" s="81"/>
      <c r="J37" s="82"/>
    </row>
    <row r="38" spans="1:10" x14ac:dyDescent="0.25">
      <c r="A38" s="42"/>
      <c r="B38" s="43"/>
      <c r="C38" s="64"/>
      <c r="D38" s="83"/>
      <c r="E38" s="83"/>
      <c r="F38" s="83"/>
      <c r="G38" s="83"/>
      <c r="H38" s="83"/>
      <c r="I38" s="83"/>
      <c r="J38" s="49"/>
    </row>
    <row r="39" spans="1:10" x14ac:dyDescent="0.25">
      <c r="A39" s="79"/>
      <c r="B39" s="80"/>
      <c r="C39" s="80"/>
      <c r="D39" s="81"/>
      <c r="E39" s="79"/>
      <c r="F39" s="80"/>
      <c r="G39" s="80"/>
      <c r="H39" s="80"/>
      <c r="I39" s="81"/>
      <c r="J39" s="84"/>
    </row>
    <row r="40" spans="1:10" x14ac:dyDescent="0.25">
      <c r="A40" s="42"/>
      <c r="B40" s="43"/>
      <c r="C40" s="64"/>
      <c r="D40" s="85"/>
      <c r="E40" s="83"/>
      <c r="F40" s="83"/>
      <c r="G40" s="83"/>
      <c r="H40" s="83"/>
      <c r="I40" s="45"/>
      <c r="J40" s="49"/>
    </row>
    <row r="41" spans="1:10" x14ac:dyDescent="0.25">
      <c r="A41" s="79"/>
      <c r="B41" s="80"/>
      <c r="C41" s="80"/>
      <c r="D41" s="81"/>
      <c r="E41" s="79"/>
      <c r="F41" s="80"/>
      <c r="G41" s="80"/>
      <c r="H41" s="80"/>
      <c r="I41" s="81"/>
      <c r="J41" s="86"/>
    </row>
    <row r="42" spans="1:10" x14ac:dyDescent="0.25">
      <c r="A42" s="42"/>
      <c r="B42" s="43"/>
      <c r="C42" s="64"/>
      <c r="D42" s="85"/>
      <c r="E42" s="83"/>
      <c r="F42" s="83"/>
      <c r="G42" s="83"/>
      <c r="H42" s="83"/>
      <c r="I42" s="45"/>
      <c r="J42" s="49"/>
    </row>
    <row r="43" spans="1:10" x14ac:dyDescent="0.25">
      <c r="A43" s="79"/>
      <c r="B43" s="80"/>
      <c r="C43" s="80"/>
      <c r="D43" s="81"/>
      <c r="E43" s="79"/>
      <c r="F43" s="80"/>
      <c r="G43" s="80"/>
      <c r="H43" s="80"/>
      <c r="I43" s="81"/>
      <c r="J43" s="86"/>
    </row>
    <row r="44" spans="1:10" x14ac:dyDescent="0.25">
      <c r="A44" s="87"/>
      <c r="B44" s="64"/>
      <c r="C44" s="88"/>
      <c r="D44" s="88"/>
      <c r="E44" s="48"/>
      <c r="F44" s="48"/>
      <c r="G44" s="88"/>
      <c r="H44" s="88"/>
      <c r="I44" s="88"/>
      <c r="J44" s="49"/>
    </row>
    <row r="45" spans="1:10" x14ac:dyDescent="0.25">
      <c r="A45" s="79"/>
      <c r="B45" s="80"/>
      <c r="C45" s="80"/>
      <c r="D45" s="81"/>
      <c r="E45" s="79"/>
      <c r="F45" s="80"/>
      <c r="G45" s="80"/>
      <c r="H45" s="80"/>
      <c r="I45" s="81"/>
      <c r="J45" s="86"/>
    </row>
    <row r="46" spans="1:10" x14ac:dyDescent="0.25">
      <c r="A46" s="87"/>
      <c r="B46" s="64"/>
      <c r="C46" s="64"/>
      <c r="D46" s="43"/>
      <c r="E46" s="48"/>
      <c r="F46" s="48"/>
      <c r="G46" s="88"/>
      <c r="H46" s="88"/>
      <c r="I46" s="43"/>
      <c r="J46" s="49"/>
    </row>
    <row r="47" spans="1:10" x14ac:dyDescent="0.25">
      <c r="A47" s="79"/>
      <c r="B47" s="80"/>
      <c r="C47" s="80"/>
      <c r="D47" s="81"/>
      <c r="E47" s="79"/>
      <c r="F47" s="80"/>
      <c r="G47" s="80"/>
      <c r="H47" s="80"/>
      <c r="I47" s="81"/>
      <c r="J47" s="86"/>
    </row>
    <row r="48" spans="1:10" x14ac:dyDescent="0.25">
      <c r="A48" s="87"/>
      <c r="B48" s="64"/>
      <c r="C48" s="64"/>
      <c r="D48" s="43"/>
      <c r="E48" s="48"/>
      <c r="F48" s="48"/>
      <c r="G48" s="88"/>
      <c r="H48" s="88"/>
      <c r="I48" s="43"/>
      <c r="J48" s="89" t="s">
        <v>31</v>
      </c>
    </row>
    <row r="49" spans="1:10" x14ac:dyDescent="0.25">
      <c r="A49" s="87"/>
      <c r="B49" s="64"/>
      <c r="C49" s="64"/>
      <c r="D49" s="43"/>
      <c r="E49" s="48"/>
      <c r="F49" s="48"/>
      <c r="G49" s="88"/>
      <c r="H49" s="88"/>
      <c r="I49" s="43"/>
      <c r="J49" s="89" t="s">
        <v>32</v>
      </c>
    </row>
    <row r="50" spans="1:10" x14ac:dyDescent="0.25">
      <c r="A50" s="46" t="s">
        <v>33</v>
      </c>
      <c r="B50" s="39"/>
      <c r="C50" s="90" t="s">
        <v>460</v>
      </c>
      <c r="D50" s="91"/>
      <c r="E50" s="92" t="s">
        <v>34</v>
      </c>
      <c r="F50" s="93"/>
      <c r="G50" s="94" t="s">
        <v>461</v>
      </c>
      <c r="H50" s="95"/>
      <c r="I50" s="95"/>
      <c r="J50" s="96"/>
    </row>
    <row r="51" spans="1:10" x14ac:dyDescent="0.25">
      <c r="A51" s="87"/>
      <c r="B51" s="64"/>
      <c r="C51" s="88"/>
      <c r="D51" s="88"/>
      <c r="E51" s="48"/>
      <c r="F51" s="48"/>
      <c r="G51" s="97" t="s">
        <v>35</v>
      </c>
      <c r="H51" s="97"/>
      <c r="I51" s="97"/>
      <c r="J51" s="27"/>
    </row>
    <row r="52" spans="1:10" x14ac:dyDescent="0.25">
      <c r="A52" s="46" t="s">
        <v>36</v>
      </c>
      <c r="B52" s="39"/>
      <c r="C52" s="61" t="s">
        <v>462</v>
      </c>
      <c r="D52" s="62"/>
      <c r="E52" s="62"/>
      <c r="F52" s="62"/>
      <c r="G52" s="62"/>
      <c r="H52" s="62"/>
      <c r="I52" s="62"/>
      <c r="J52" s="63"/>
    </row>
    <row r="53" spans="1:10" x14ac:dyDescent="0.25">
      <c r="A53" s="42"/>
      <c r="B53" s="43"/>
      <c r="C53" s="69" t="s">
        <v>37</v>
      </c>
      <c r="D53" s="69"/>
      <c r="E53" s="69"/>
      <c r="F53" s="69"/>
      <c r="G53" s="69"/>
      <c r="H53" s="69"/>
      <c r="I53" s="69"/>
      <c r="J53" s="49"/>
    </row>
    <row r="54" spans="1:10" x14ac:dyDescent="0.25">
      <c r="A54" s="46" t="s">
        <v>38</v>
      </c>
      <c r="B54" s="39"/>
      <c r="C54" s="61" t="s">
        <v>463</v>
      </c>
      <c r="D54" s="62"/>
      <c r="E54" s="63"/>
      <c r="F54" s="48"/>
      <c r="G54" s="48"/>
      <c r="H54" s="74"/>
      <c r="I54" s="74"/>
      <c r="J54" s="98"/>
    </row>
    <row r="55" spans="1:10" x14ac:dyDescent="0.25">
      <c r="A55" s="42"/>
      <c r="B55" s="43"/>
      <c r="C55" s="64"/>
      <c r="D55" s="43"/>
      <c r="E55" s="48"/>
      <c r="F55" s="48"/>
      <c r="G55" s="48"/>
      <c r="H55" s="48"/>
      <c r="I55" s="43"/>
      <c r="J55" s="49"/>
    </row>
    <row r="56" spans="1:10" x14ac:dyDescent="0.25">
      <c r="A56" s="46" t="s">
        <v>16</v>
      </c>
      <c r="B56" s="39"/>
      <c r="C56" s="99" t="s">
        <v>464</v>
      </c>
      <c r="D56" s="100"/>
      <c r="E56" s="100"/>
      <c r="F56" s="100"/>
      <c r="G56" s="100"/>
      <c r="H56" s="100"/>
      <c r="I56" s="100"/>
      <c r="J56" s="101"/>
    </row>
    <row r="57" spans="1:10" x14ac:dyDescent="0.25">
      <c r="A57" s="42"/>
      <c r="B57" s="43"/>
      <c r="C57" s="43"/>
      <c r="D57" s="43"/>
      <c r="E57" s="48"/>
      <c r="F57" s="48"/>
      <c r="G57" s="48"/>
      <c r="H57" s="48"/>
      <c r="I57" s="43"/>
      <c r="J57" s="49"/>
    </row>
    <row r="58" spans="1:10" x14ac:dyDescent="0.25">
      <c r="A58" s="46" t="s">
        <v>39</v>
      </c>
      <c r="B58" s="39"/>
      <c r="C58" s="102"/>
      <c r="D58" s="103"/>
      <c r="E58" s="103"/>
      <c r="F58" s="103"/>
      <c r="G58" s="103"/>
      <c r="H58" s="103"/>
      <c r="I58" s="103"/>
      <c r="J58" s="104"/>
    </row>
    <row r="59" spans="1:10" x14ac:dyDescent="0.25">
      <c r="A59" s="42"/>
      <c r="B59" s="43"/>
      <c r="C59" s="105" t="s">
        <v>40</v>
      </c>
      <c r="D59" s="105"/>
      <c r="E59" s="105"/>
      <c r="F59" s="105"/>
      <c r="G59" s="43"/>
      <c r="H59" s="43"/>
      <c r="I59" s="43"/>
      <c r="J59" s="49"/>
    </row>
    <row r="60" spans="1:10" x14ac:dyDescent="0.25">
      <c r="A60" s="46" t="s">
        <v>41</v>
      </c>
      <c r="B60" s="39"/>
      <c r="C60" s="102"/>
      <c r="D60" s="103"/>
      <c r="E60" s="103"/>
      <c r="F60" s="103"/>
      <c r="G60" s="103"/>
      <c r="H60" s="103"/>
      <c r="I60" s="103"/>
      <c r="J60" s="104"/>
    </row>
    <row r="61" spans="1:10" x14ac:dyDescent="0.25">
      <c r="A61" s="106"/>
      <c r="B61" s="107"/>
      <c r="C61" s="108" t="s">
        <v>42</v>
      </c>
      <c r="D61" s="108"/>
      <c r="E61" s="108"/>
      <c r="F61" s="108"/>
      <c r="G61" s="108"/>
      <c r="H61" s="107"/>
      <c r="I61" s="107"/>
      <c r="J61" s="109"/>
    </row>
  </sheetData>
  <sheetProtection algorithmName="SHA-512" hashValue="bdTHjtLC53n/OPZYOL4I1ZwrqJeYqtBpnCNIE3SmzInsoNrodlY8uIsUOnVAnxedCkGTQVvka9sTBmjP0mdjmw==" saltValue="zgqZHScL1sPqjfUdKPuPsA==" spinCount="100000" sheet="1" objects="1" scenarios="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A13:B13"/>
    <mergeCell ref="C13:D13"/>
    <mergeCell ref="E13:F13"/>
    <mergeCell ref="G13:H13"/>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s>
  <dataValidations count="3">
    <dataValidation type="list" allowBlank="1" showInputMessage="1" showErrorMessage="1" sqref="C31" xr:uid="{982DD5D0-313A-464F-A7AD-ABE37A38E198}">
      <formula1>$I$31:$J$31</formula1>
    </dataValidation>
    <dataValidation type="list" allowBlank="1" showInputMessage="1" showErrorMessage="1" sqref="C33" xr:uid="{225AE0B0-2177-47EF-8125-619A26E3C0CD}">
      <formula1>$I$33:$J$33</formula1>
    </dataValidation>
    <dataValidation type="list" allowBlank="1" showInputMessage="1" showErrorMessage="1" sqref="C50:D50" xr:uid="{D3EB5DEF-6AD3-4DF8-B8DD-7211A2DE6E85}">
      <formula1>$J$48:$J$49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1A407-2874-43E8-AEB5-2F064B47559E}">
  <dimension ref="A1:I134"/>
  <sheetViews>
    <sheetView workbookViewId="0">
      <selection sqref="A1:I1"/>
    </sheetView>
  </sheetViews>
  <sheetFormatPr defaultRowHeight="15" x14ac:dyDescent="0.25"/>
  <cols>
    <col min="1" max="7" width="9.140625" style="5"/>
    <col min="8" max="9" width="15.7109375" style="5" customWidth="1"/>
    <col min="10" max="16384" width="9.140625" style="5"/>
  </cols>
  <sheetData>
    <row r="1" spans="1:9" x14ac:dyDescent="0.25">
      <c r="A1" s="110" t="s">
        <v>44</v>
      </c>
      <c r="B1" s="111"/>
      <c r="C1" s="111"/>
      <c r="D1" s="111"/>
      <c r="E1" s="111"/>
      <c r="F1" s="111"/>
      <c r="G1" s="111"/>
      <c r="H1" s="111"/>
      <c r="I1" s="111"/>
    </row>
    <row r="2" spans="1:9" x14ac:dyDescent="0.25">
      <c r="A2" s="112" t="s">
        <v>465</v>
      </c>
      <c r="B2" s="113"/>
      <c r="C2" s="113"/>
      <c r="D2" s="113"/>
      <c r="E2" s="113"/>
      <c r="F2" s="113"/>
      <c r="G2" s="113"/>
      <c r="H2" s="113"/>
      <c r="I2" s="113"/>
    </row>
    <row r="3" spans="1:9" x14ac:dyDescent="0.25">
      <c r="A3" s="114" t="s">
        <v>45</v>
      </c>
      <c r="B3" s="114"/>
      <c r="C3" s="114"/>
      <c r="D3" s="114"/>
      <c r="E3" s="114"/>
      <c r="F3" s="114"/>
      <c r="G3" s="114"/>
      <c r="H3" s="114"/>
      <c r="I3" s="114"/>
    </row>
    <row r="4" spans="1:9" x14ac:dyDescent="0.25">
      <c r="A4" s="115" t="s">
        <v>466</v>
      </c>
      <c r="B4" s="116"/>
      <c r="C4" s="116"/>
      <c r="D4" s="116"/>
      <c r="E4" s="116"/>
      <c r="F4" s="116"/>
      <c r="G4" s="116"/>
      <c r="H4" s="116"/>
      <c r="I4" s="117"/>
    </row>
    <row r="5" spans="1:9" ht="78.75" x14ac:dyDescent="0.25">
      <c r="A5" s="118" t="s">
        <v>46</v>
      </c>
      <c r="B5" s="119"/>
      <c r="C5" s="119"/>
      <c r="D5" s="119"/>
      <c r="E5" s="119"/>
      <c r="F5" s="119"/>
      <c r="G5" s="120" t="s">
        <v>47</v>
      </c>
      <c r="H5" s="121" t="s">
        <v>48</v>
      </c>
      <c r="I5" s="121" t="s">
        <v>49</v>
      </c>
    </row>
    <row r="6" spans="1:9" x14ac:dyDescent="0.25">
      <c r="A6" s="122">
        <v>1</v>
      </c>
      <c r="B6" s="123"/>
      <c r="C6" s="123"/>
      <c r="D6" s="123"/>
      <c r="E6" s="123"/>
      <c r="F6" s="123"/>
      <c r="G6" s="124">
        <v>2</v>
      </c>
      <c r="H6" s="121">
        <v>3</v>
      </c>
      <c r="I6" s="121">
        <v>4</v>
      </c>
    </row>
    <row r="7" spans="1:9" x14ac:dyDescent="0.25">
      <c r="A7" s="125"/>
      <c r="B7" s="125"/>
      <c r="C7" s="125"/>
      <c r="D7" s="125"/>
      <c r="E7" s="125"/>
      <c r="F7" s="125"/>
      <c r="G7" s="125"/>
      <c r="H7" s="125"/>
      <c r="I7" s="125"/>
    </row>
    <row r="8" spans="1:9" x14ac:dyDescent="0.25">
      <c r="A8" s="126" t="s">
        <v>50</v>
      </c>
      <c r="B8" s="126"/>
      <c r="C8" s="126"/>
      <c r="D8" s="126"/>
      <c r="E8" s="126"/>
      <c r="F8" s="126"/>
      <c r="G8" s="127">
        <v>1</v>
      </c>
      <c r="H8" s="128">
        <v>0</v>
      </c>
      <c r="I8" s="128">
        <v>0</v>
      </c>
    </row>
    <row r="9" spans="1:9" x14ac:dyDescent="0.25">
      <c r="A9" s="129" t="s">
        <v>51</v>
      </c>
      <c r="B9" s="129"/>
      <c r="C9" s="129"/>
      <c r="D9" s="129"/>
      <c r="E9" s="129"/>
      <c r="F9" s="129"/>
      <c r="G9" s="130">
        <v>2</v>
      </c>
      <c r="H9" s="131">
        <f>H10+H17+H27+H38+H43</f>
        <v>261542268</v>
      </c>
      <c r="I9" s="131">
        <f>I10+I17+I27+I38+I43</f>
        <v>265337226</v>
      </c>
    </row>
    <row r="10" spans="1:9" x14ac:dyDescent="0.25">
      <c r="A10" s="132" t="s">
        <v>52</v>
      </c>
      <c r="B10" s="132"/>
      <c r="C10" s="132"/>
      <c r="D10" s="132"/>
      <c r="E10" s="132"/>
      <c r="F10" s="132"/>
      <c r="G10" s="130">
        <v>3</v>
      </c>
      <c r="H10" s="131">
        <f>H11+H12+H13+H14+H15+H16</f>
        <v>79577</v>
      </c>
      <c r="I10" s="131">
        <f>I11+I12+I13+I14+I15+I16</f>
        <v>7026</v>
      </c>
    </row>
    <row r="11" spans="1:9" x14ac:dyDescent="0.25">
      <c r="A11" s="133" t="s">
        <v>53</v>
      </c>
      <c r="B11" s="133"/>
      <c r="C11" s="133"/>
      <c r="D11" s="133"/>
      <c r="E11" s="133"/>
      <c r="F11" s="133"/>
      <c r="G11" s="127">
        <v>4</v>
      </c>
      <c r="H11" s="128">
        <v>0</v>
      </c>
      <c r="I11" s="128">
        <v>0</v>
      </c>
    </row>
    <row r="12" spans="1:9" ht="26.25" customHeight="1" x14ac:dyDescent="0.25">
      <c r="A12" s="133" t="s">
        <v>54</v>
      </c>
      <c r="B12" s="133"/>
      <c r="C12" s="133"/>
      <c r="D12" s="133"/>
      <c r="E12" s="133"/>
      <c r="F12" s="133"/>
      <c r="G12" s="127">
        <v>5</v>
      </c>
      <c r="H12" s="128">
        <v>3153</v>
      </c>
      <c r="I12" s="128">
        <f>227633+158151+194209-578023</f>
        <v>1970</v>
      </c>
    </row>
    <row r="13" spans="1:9" x14ac:dyDescent="0.25">
      <c r="A13" s="133" t="s">
        <v>55</v>
      </c>
      <c r="B13" s="133"/>
      <c r="C13" s="133"/>
      <c r="D13" s="133"/>
      <c r="E13" s="133"/>
      <c r="F13" s="133"/>
      <c r="G13" s="127">
        <v>6</v>
      </c>
      <c r="H13" s="128">
        <v>0</v>
      </c>
      <c r="I13" s="128">
        <v>0</v>
      </c>
    </row>
    <row r="14" spans="1:9" x14ac:dyDescent="0.25">
      <c r="A14" s="133" t="s">
        <v>56</v>
      </c>
      <c r="B14" s="133"/>
      <c r="C14" s="133"/>
      <c r="D14" s="133"/>
      <c r="E14" s="133"/>
      <c r="F14" s="133"/>
      <c r="G14" s="127">
        <v>7</v>
      </c>
      <c r="H14" s="128">
        <v>76424</v>
      </c>
      <c r="I14" s="128">
        <v>5056</v>
      </c>
    </row>
    <row r="15" spans="1:9" x14ac:dyDescent="0.25">
      <c r="A15" s="133" t="s">
        <v>57</v>
      </c>
      <c r="B15" s="133"/>
      <c r="C15" s="133"/>
      <c r="D15" s="133"/>
      <c r="E15" s="133"/>
      <c r="F15" s="133"/>
      <c r="G15" s="127">
        <v>8</v>
      </c>
      <c r="H15" s="128">
        <v>0</v>
      </c>
      <c r="I15" s="128">
        <v>0</v>
      </c>
    </row>
    <row r="16" spans="1:9" x14ac:dyDescent="0.25">
      <c r="A16" s="133" t="s">
        <v>58</v>
      </c>
      <c r="B16" s="133"/>
      <c r="C16" s="133"/>
      <c r="D16" s="133"/>
      <c r="E16" s="133"/>
      <c r="F16" s="133"/>
      <c r="G16" s="127">
        <v>9</v>
      </c>
      <c r="H16" s="128">
        <v>0</v>
      </c>
      <c r="I16" s="128">
        <v>0</v>
      </c>
    </row>
    <row r="17" spans="1:9" x14ac:dyDescent="0.25">
      <c r="A17" s="132" t="s">
        <v>59</v>
      </c>
      <c r="B17" s="132"/>
      <c r="C17" s="132"/>
      <c r="D17" s="132"/>
      <c r="E17" s="132"/>
      <c r="F17" s="132"/>
      <c r="G17" s="130">
        <v>10</v>
      </c>
      <c r="H17" s="131">
        <f>H18+H19+H20+H21+H22+H23+H24+H25+H26</f>
        <v>156169012</v>
      </c>
      <c r="I17" s="131">
        <f>I18+I19+I20+I21+I22+I23+I24+I25+I26</f>
        <v>163375601</v>
      </c>
    </row>
    <row r="18" spans="1:9" x14ac:dyDescent="0.25">
      <c r="A18" s="133" t="s">
        <v>60</v>
      </c>
      <c r="B18" s="133"/>
      <c r="C18" s="133"/>
      <c r="D18" s="133"/>
      <c r="E18" s="133"/>
      <c r="F18" s="133"/>
      <c r="G18" s="127">
        <v>11</v>
      </c>
      <c r="H18" s="128">
        <v>4331290</v>
      </c>
      <c r="I18" s="128">
        <v>4331290</v>
      </c>
    </row>
    <row r="19" spans="1:9" x14ac:dyDescent="0.25">
      <c r="A19" s="133" t="s">
        <v>61</v>
      </c>
      <c r="B19" s="133"/>
      <c r="C19" s="133"/>
      <c r="D19" s="133"/>
      <c r="E19" s="133"/>
      <c r="F19" s="133"/>
      <c r="G19" s="127">
        <v>12</v>
      </c>
      <c r="H19" s="128">
        <v>122107086</v>
      </c>
      <c r="I19" s="128">
        <f>52191413+9217740+14974349+-56448892+88934521-29744666+42337756-4329411</f>
        <v>117132810</v>
      </c>
    </row>
    <row r="20" spans="1:9" x14ac:dyDescent="0.25">
      <c r="A20" s="133" t="s">
        <v>62</v>
      </c>
      <c r="B20" s="133"/>
      <c r="C20" s="133"/>
      <c r="D20" s="133"/>
      <c r="E20" s="133"/>
      <c r="F20" s="133"/>
      <c r="G20" s="127">
        <v>13</v>
      </c>
      <c r="H20" s="128">
        <v>9964477</v>
      </c>
      <c r="I20" s="128">
        <f>1552433+20186214+921095+242709+111329+1378455-748669-13420961-1522875</f>
        <v>8699730</v>
      </c>
    </row>
    <row r="21" spans="1:9" x14ac:dyDescent="0.25">
      <c r="A21" s="133" t="s">
        <v>63</v>
      </c>
      <c r="B21" s="133"/>
      <c r="C21" s="133"/>
      <c r="D21" s="133"/>
      <c r="E21" s="133"/>
      <c r="F21" s="133"/>
      <c r="G21" s="127">
        <v>14</v>
      </c>
      <c r="H21" s="128">
        <v>1365336</v>
      </c>
      <c r="I21" s="128">
        <f>275816+445478+1020136+205898+14700+125051+283187+33510+246216+42103+153915+938636-1620433-863100-2200</f>
        <v>1298913</v>
      </c>
    </row>
    <row r="22" spans="1:9" x14ac:dyDescent="0.25">
      <c r="A22" s="133" t="s">
        <v>64</v>
      </c>
      <c r="B22" s="133"/>
      <c r="C22" s="133"/>
      <c r="D22" s="133"/>
      <c r="E22" s="133"/>
      <c r="F22" s="133"/>
      <c r="G22" s="127">
        <v>15</v>
      </c>
      <c r="H22" s="128">
        <v>690424</v>
      </c>
      <c r="I22" s="128">
        <f>993413-327824</f>
        <v>665589</v>
      </c>
    </row>
    <row r="23" spans="1:9" x14ac:dyDescent="0.25">
      <c r="A23" s="133" t="s">
        <v>65</v>
      </c>
      <c r="B23" s="133"/>
      <c r="C23" s="133"/>
      <c r="D23" s="133"/>
      <c r="E23" s="133"/>
      <c r="F23" s="133"/>
      <c r="G23" s="127">
        <v>16</v>
      </c>
      <c r="H23" s="128">
        <v>6630298</v>
      </c>
      <c r="I23" s="128">
        <f>48640+11388170</f>
        <v>11436810</v>
      </c>
    </row>
    <row r="24" spans="1:9" x14ac:dyDescent="0.25">
      <c r="A24" s="133" t="s">
        <v>66</v>
      </c>
      <c r="B24" s="133"/>
      <c r="C24" s="133"/>
      <c r="D24" s="133"/>
      <c r="E24" s="133"/>
      <c r="F24" s="133"/>
      <c r="G24" s="127">
        <v>17</v>
      </c>
      <c r="H24" s="128">
        <v>10591466</v>
      </c>
      <c r="I24" s="128">
        <f>1129657+16577318+1351338+263511</f>
        <v>19321824</v>
      </c>
    </row>
    <row r="25" spans="1:9" x14ac:dyDescent="0.25">
      <c r="A25" s="133" t="s">
        <v>67</v>
      </c>
      <c r="B25" s="133"/>
      <c r="C25" s="133"/>
      <c r="D25" s="133"/>
      <c r="E25" s="133"/>
      <c r="F25" s="133"/>
      <c r="G25" s="127">
        <v>18</v>
      </c>
      <c r="H25" s="128">
        <v>488635</v>
      </c>
      <c r="I25" s="128">
        <v>488635</v>
      </c>
    </row>
    <row r="26" spans="1:9" x14ac:dyDescent="0.25">
      <c r="A26" s="133" t="s">
        <v>68</v>
      </c>
      <c r="B26" s="133"/>
      <c r="C26" s="133"/>
      <c r="D26" s="133"/>
      <c r="E26" s="133"/>
      <c r="F26" s="133"/>
      <c r="G26" s="127">
        <v>19</v>
      </c>
      <c r="H26" s="128">
        <v>0</v>
      </c>
      <c r="I26" s="128">
        <v>0</v>
      </c>
    </row>
    <row r="27" spans="1:9" x14ac:dyDescent="0.25">
      <c r="A27" s="132" t="s">
        <v>69</v>
      </c>
      <c r="B27" s="132"/>
      <c r="C27" s="132"/>
      <c r="D27" s="132"/>
      <c r="E27" s="132"/>
      <c r="F27" s="132"/>
      <c r="G27" s="130">
        <v>20</v>
      </c>
      <c r="H27" s="131">
        <f>SUM(H28:H37)</f>
        <v>105293679</v>
      </c>
      <c r="I27" s="131">
        <f>SUM(I28:I37)</f>
        <v>101954599</v>
      </c>
    </row>
    <row r="28" spans="1:9" ht="21" customHeight="1" x14ac:dyDescent="0.25">
      <c r="A28" s="133" t="s">
        <v>70</v>
      </c>
      <c r="B28" s="133"/>
      <c r="C28" s="133"/>
      <c r="D28" s="133"/>
      <c r="E28" s="133"/>
      <c r="F28" s="133"/>
      <c r="G28" s="127">
        <v>21</v>
      </c>
      <c r="H28" s="128">
        <v>3740000</v>
      </c>
      <c r="I28" s="128">
        <f>3740000-740000</f>
        <v>3000000</v>
      </c>
    </row>
    <row r="29" spans="1:9" x14ac:dyDescent="0.25">
      <c r="A29" s="133" t="s">
        <v>71</v>
      </c>
      <c r="B29" s="133"/>
      <c r="C29" s="133"/>
      <c r="D29" s="133"/>
      <c r="E29" s="133"/>
      <c r="F29" s="133"/>
      <c r="G29" s="127">
        <v>22</v>
      </c>
      <c r="H29" s="128">
        <v>0</v>
      </c>
      <c r="I29" s="128">
        <v>0</v>
      </c>
    </row>
    <row r="30" spans="1:9" x14ac:dyDescent="0.25">
      <c r="A30" s="133" t="s">
        <v>72</v>
      </c>
      <c r="B30" s="133"/>
      <c r="C30" s="133"/>
      <c r="D30" s="133"/>
      <c r="E30" s="133"/>
      <c r="F30" s="133"/>
      <c r="G30" s="127">
        <v>23</v>
      </c>
      <c r="H30" s="128">
        <v>0</v>
      </c>
      <c r="I30" s="128">
        <v>0</v>
      </c>
    </row>
    <row r="31" spans="1:9" ht="22.5" customHeight="1" x14ac:dyDescent="0.25">
      <c r="A31" s="133" t="s">
        <v>73</v>
      </c>
      <c r="B31" s="133"/>
      <c r="C31" s="133"/>
      <c r="D31" s="133"/>
      <c r="E31" s="133"/>
      <c r="F31" s="133"/>
      <c r="G31" s="127">
        <v>24</v>
      </c>
      <c r="H31" s="128">
        <v>1266600</v>
      </c>
      <c r="I31" s="128">
        <v>1266600</v>
      </c>
    </row>
    <row r="32" spans="1:9" ht="22.5" customHeight="1" x14ac:dyDescent="0.25">
      <c r="A32" s="133" t="s">
        <v>74</v>
      </c>
      <c r="B32" s="133"/>
      <c r="C32" s="133"/>
      <c r="D32" s="133"/>
      <c r="E32" s="133"/>
      <c r="F32" s="133"/>
      <c r="G32" s="127">
        <v>25</v>
      </c>
      <c r="H32" s="128">
        <v>0</v>
      </c>
      <c r="I32" s="128">
        <v>0</v>
      </c>
    </row>
    <row r="33" spans="1:9" ht="22.5" customHeight="1" x14ac:dyDescent="0.25">
      <c r="A33" s="133" t="s">
        <v>75</v>
      </c>
      <c r="B33" s="133"/>
      <c r="C33" s="133"/>
      <c r="D33" s="133"/>
      <c r="E33" s="133"/>
      <c r="F33" s="133"/>
      <c r="G33" s="127">
        <v>26</v>
      </c>
      <c r="H33" s="128">
        <v>0</v>
      </c>
      <c r="I33" s="128">
        <v>0</v>
      </c>
    </row>
    <row r="34" spans="1:9" x14ac:dyDescent="0.25">
      <c r="A34" s="133" t="s">
        <v>76</v>
      </c>
      <c r="B34" s="133"/>
      <c r="C34" s="133"/>
      <c r="D34" s="133"/>
      <c r="E34" s="133"/>
      <c r="F34" s="133"/>
      <c r="G34" s="127">
        <v>27</v>
      </c>
      <c r="H34" s="128">
        <v>99961775</v>
      </c>
      <c r="I34" s="128">
        <f>112496471-12534696-2599080</f>
        <v>97362695</v>
      </c>
    </row>
    <row r="35" spans="1:9" x14ac:dyDescent="0.25">
      <c r="A35" s="133" t="s">
        <v>77</v>
      </c>
      <c r="B35" s="133"/>
      <c r="C35" s="133"/>
      <c r="D35" s="133"/>
      <c r="E35" s="133"/>
      <c r="F35" s="133"/>
      <c r="G35" s="127">
        <v>28</v>
      </c>
      <c r="H35" s="128">
        <v>325304</v>
      </c>
      <c r="I35" s="128">
        <v>325304</v>
      </c>
    </row>
    <row r="36" spans="1:9" x14ac:dyDescent="0.25">
      <c r="A36" s="133" t="s">
        <v>78</v>
      </c>
      <c r="B36" s="133"/>
      <c r="C36" s="133"/>
      <c r="D36" s="133"/>
      <c r="E36" s="133"/>
      <c r="F36" s="133"/>
      <c r="G36" s="127">
        <v>29</v>
      </c>
      <c r="H36" s="128">
        <v>0</v>
      </c>
      <c r="I36" s="128">
        <v>0</v>
      </c>
    </row>
    <row r="37" spans="1:9" x14ac:dyDescent="0.25">
      <c r="A37" s="133" t="s">
        <v>79</v>
      </c>
      <c r="B37" s="133"/>
      <c r="C37" s="133"/>
      <c r="D37" s="133"/>
      <c r="E37" s="133"/>
      <c r="F37" s="133"/>
      <c r="G37" s="127">
        <v>30</v>
      </c>
      <c r="H37" s="128">
        <v>0</v>
      </c>
      <c r="I37" s="128">
        <v>0</v>
      </c>
    </row>
    <row r="38" spans="1:9" x14ac:dyDescent="0.25">
      <c r="A38" s="132" t="s">
        <v>80</v>
      </c>
      <c r="B38" s="132"/>
      <c r="C38" s="132"/>
      <c r="D38" s="132"/>
      <c r="E38" s="132"/>
      <c r="F38" s="132"/>
      <c r="G38" s="130">
        <v>31</v>
      </c>
      <c r="H38" s="131">
        <f>H39+H40+H41+H42</f>
        <v>0</v>
      </c>
      <c r="I38" s="131">
        <f>I39+I40+I41+I42</f>
        <v>0</v>
      </c>
    </row>
    <row r="39" spans="1:9" x14ac:dyDescent="0.25">
      <c r="A39" s="133" t="s">
        <v>81</v>
      </c>
      <c r="B39" s="133"/>
      <c r="C39" s="133"/>
      <c r="D39" s="133"/>
      <c r="E39" s="133"/>
      <c r="F39" s="133"/>
      <c r="G39" s="127">
        <v>32</v>
      </c>
      <c r="H39" s="128">
        <v>0</v>
      </c>
      <c r="I39" s="128">
        <v>0</v>
      </c>
    </row>
    <row r="40" spans="1:9" ht="23.25" customHeight="1" x14ac:dyDescent="0.25">
      <c r="A40" s="133" t="s">
        <v>82</v>
      </c>
      <c r="B40" s="133"/>
      <c r="C40" s="133"/>
      <c r="D40" s="133"/>
      <c r="E40" s="133"/>
      <c r="F40" s="133"/>
      <c r="G40" s="127">
        <v>33</v>
      </c>
      <c r="H40" s="128">
        <v>0</v>
      </c>
      <c r="I40" s="128">
        <v>0</v>
      </c>
    </row>
    <row r="41" spans="1:9" x14ac:dyDescent="0.25">
      <c r="A41" s="133" t="s">
        <v>83</v>
      </c>
      <c r="B41" s="133"/>
      <c r="C41" s="133"/>
      <c r="D41" s="133"/>
      <c r="E41" s="133"/>
      <c r="F41" s="133"/>
      <c r="G41" s="127">
        <v>34</v>
      </c>
      <c r="H41" s="128">
        <v>0</v>
      </c>
      <c r="I41" s="128">
        <v>0</v>
      </c>
    </row>
    <row r="42" spans="1:9" x14ac:dyDescent="0.25">
      <c r="A42" s="133" t="s">
        <v>84</v>
      </c>
      <c r="B42" s="133"/>
      <c r="C42" s="133"/>
      <c r="D42" s="133"/>
      <c r="E42" s="133"/>
      <c r="F42" s="133"/>
      <c r="G42" s="127">
        <v>35</v>
      </c>
      <c r="H42" s="128">
        <v>0</v>
      </c>
      <c r="I42" s="128">
        <v>0</v>
      </c>
    </row>
    <row r="43" spans="1:9" x14ac:dyDescent="0.25">
      <c r="A43" s="133" t="s">
        <v>85</v>
      </c>
      <c r="B43" s="133"/>
      <c r="C43" s="133"/>
      <c r="D43" s="133"/>
      <c r="E43" s="133"/>
      <c r="F43" s="133"/>
      <c r="G43" s="127">
        <v>36</v>
      </c>
      <c r="H43" s="128">
        <v>0</v>
      </c>
      <c r="I43" s="128">
        <v>0</v>
      </c>
    </row>
    <row r="44" spans="1:9" x14ac:dyDescent="0.25">
      <c r="A44" s="129" t="s">
        <v>86</v>
      </c>
      <c r="B44" s="129"/>
      <c r="C44" s="129"/>
      <c r="D44" s="129"/>
      <c r="E44" s="129"/>
      <c r="F44" s="129"/>
      <c r="G44" s="130">
        <v>37</v>
      </c>
      <c r="H44" s="131">
        <f>H45+H53+H60+H70</f>
        <v>45751674</v>
      </c>
      <c r="I44" s="131">
        <f>I45+I53+I60+I70</f>
        <v>34387931</v>
      </c>
    </row>
    <row r="45" spans="1:9" x14ac:dyDescent="0.25">
      <c r="A45" s="132" t="s">
        <v>87</v>
      </c>
      <c r="B45" s="132"/>
      <c r="C45" s="132"/>
      <c r="D45" s="132"/>
      <c r="E45" s="132"/>
      <c r="F45" s="132"/>
      <c r="G45" s="130">
        <v>38</v>
      </c>
      <c r="H45" s="131">
        <f>SUM(H46:H52)</f>
        <v>224307</v>
      </c>
      <c r="I45" s="131">
        <f>SUM(I46:I52)</f>
        <v>1335427</v>
      </c>
    </row>
    <row r="46" spans="1:9" x14ac:dyDescent="0.25">
      <c r="A46" s="133" t="s">
        <v>88</v>
      </c>
      <c r="B46" s="133"/>
      <c r="C46" s="133"/>
      <c r="D46" s="133"/>
      <c r="E46" s="133"/>
      <c r="F46" s="133"/>
      <c r="G46" s="127">
        <v>39</v>
      </c>
      <c r="H46" s="128">
        <v>1830</v>
      </c>
      <c r="I46" s="128">
        <v>1730</v>
      </c>
    </row>
    <row r="47" spans="1:9" x14ac:dyDescent="0.25">
      <c r="A47" s="133" t="s">
        <v>89</v>
      </c>
      <c r="B47" s="133"/>
      <c r="C47" s="133"/>
      <c r="D47" s="133"/>
      <c r="E47" s="133"/>
      <c r="F47" s="133"/>
      <c r="G47" s="127">
        <v>40</v>
      </c>
      <c r="H47" s="128">
        <v>0</v>
      </c>
      <c r="I47" s="128">
        <v>0</v>
      </c>
    </row>
    <row r="48" spans="1:9" x14ac:dyDescent="0.25">
      <c r="A48" s="133" t="s">
        <v>90</v>
      </c>
      <c r="B48" s="133"/>
      <c r="C48" s="133"/>
      <c r="D48" s="133"/>
      <c r="E48" s="133"/>
      <c r="F48" s="133"/>
      <c r="G48" s="127">
        <v>41</v>
      </c>
      <c r="H48" s="128">
        <v>0</v>
      </c>
      <c r="I48" s="128">
        <v>0</v>
      </c>
    </row>
    <row r="49" spans="1:9" x14ac:dyDescent="0.25">
      <c r="A49" s="133" t="s">
        <v>91</v>
      </c>
      <c r="B49" s="133"/>
      <c r="C49" s="133"/>
      <c r="D49" s="133"/>
      <c r="E49" s="133"/>
      <c r="F49" s="133"/>
      <c r="G49" s="127">
        <v>42</v>
      </c>
      <c r="H49" s="128">
        <v>139568</v>
      </c>
      <c r="I49" s="128">
        <f>20356+15030+5948+186568-37314-80726</f>
        <v>109862</v>
      </c>
    </row>
    <row r="50" spans="1:9" x14ac:dyDescent="0.25">
      <c r="A50" s="133" t="s">
        <v>92</v>
      </c>
      <c r="B50" s="133"/>
      <c r="C50" s="133"/>
      <c r="D50" s="133"/>
      <c r="E50" s="133"/>
      <c r="F50" s="133"/>
      <c r="G50" s="127">
        <v>43</v>
      </c>
      <c r="H50" s="128">
        <v>82909</v>
      </c>
      <c r="I50" s="128">
        <f>176885+1046950</f>
        <v>1223835</v>
      </c>
    </row>
    <row r="51" spans="1:9" x14ac:dyDescent="0.25">
      <c r="A51" s="133" t="s">
        <v>93</v>
      </c>
      <c r="B51" s="133"/>
      <c r="C51" s="133"/>
      <c r="D51" s="133"/>
      <c r="E51" s="133"/>
      <c r="F51" s="133"/>
      <c r="G51" s="127">
        <v>44</v>
      </c>
      <c r="H51" s="128"/>
      <c r="I51" s="128">
        <v>0</v>
      </c>
    </row>
    <row r="52" spans="1:9" x14ac:dyDescent="0.25">
      <c r="A52" s="133" t="s">
        <v>94</v>
      </c>
      <c r="B52" s="133"/>
      <c r="C52" s="133"/>
      <c r="D52" s="133"/>
      <c r="E52" s="133"/>
      <c r="F52" s="133"/>
      <c r="G52" s="127">
        <v>45</v>
      </c>
      <c r="H52" s="128">
        <v>0</v>
      </c>
      <c r="I52" s="128">
        <v>0</v>
      </c>
    </row>
    <row r="53" spans="1:9" x14ac:dyDescent="0.25">
      <c r="A53" s="132" t="s">
        <v>95</v>
      </c>
      <c r="B53" s="132"/>
      <c r="C53" s="132"/>
      <c r="D53" s="132"/>
      <c r="E53" s="132"/>
      <c r="F53" s="132"/>
      <c r="G53" s="130">
        <v>46</v>
      </c>
      <c r="H53" s="131">
        <f>SUM(H54:H59)</f>
        <v>1781812</v>
      </c>
      <c r="I53" s="131">
        <f>SUM(I54:I59)</f>
        <v>2282645</v>
      </c>
    </row>
    <row r="54" spans="1:9" x14ac:dyDescent="0.25">
      <c r="A54" s="133" t="s">
        <v>96</v>
      </c>
      <c r="B54" s="133"/>
      <c r="C54" s="133"/>
      <c r="D54" s="133"/>
      <c r="E54" s="133"/>
      <c r="F54" s="133"/>
      <c r="G54" s="127">
        <v>47</v>
      </c>
      <c r="H54" s="128">
        <v>37500</v>
      </c>
      <c r="I54" s="128">
        <v>0</v>
      </c>
    </row>
    <row r="55" spans="1:9" ht="23.25" customHeight="1" x14ac:dyDescent="0.25">
      <c r="A55" s="133" t="s">
        <v>97</v>
      </c>
      <c r="B55" s="133"/>
      <c r="C55" s="133"/>
      <c r="D55" s="133"/>
      <c r="E55" s="133"/>
      <c r="F55" s="133"/>
      <c r="G55" s="127">
        <v>48</v>
      </c>
      <c r="H55" s="128">
        <v>0</v>
      </c>
      <c r="I55" s="128">
        <v>71630</v>
      </c>
    </row>
    <row r="56" spans="1:9" x14ac:dyDescent="0.25">
      <c r="A56" s="133" t="s">
        <v>98</v>
      </c>
      <c r="B56" s="133"/>
      <c r="C56" s="133"/>
      <c r="D56" s="133"/>
      <c r="E56" s="133"/>
      <c r="F56" s="133"/>
      <c r="G56" s="127">
        <v>49</v>
      </c>
      <c r="H56" s="128">
        <v>257327</v>
      </c>
      <c r="I56" s="128">
        <f>140059+51567+160</f>
        <v>191786</v>
      </c>
    </row>
    <row r="57" spans="1:9" x14ac:dyDescent="0.25">
      <c r="A57" s="133" t="s">
        <v>99</v>
      </c>
      <c r="B57" s="133"/>
      <c r="C57" s="133"/>
      <c r="D57" s="133"/>
      <c r="E57" s="133"/>
      <c r="F57" s="133"/>
      <c r="G57" s="127">
        <v>50</v>
      </c>
      <c r="H57" s="128">
        <v>0</v>
      </c>
      <c r="I57" s="128">
        <v>72385</v>
      </c>
    </row>
    <row r="58" spans="1:9" x14ac:dyDescent="0.25">
      <c r="A58" s="133" t="s">
        <v>100</v>
      </c>
      <c r="B58" s="133"/>
      <c r="C58" s="133"/>
      <c r="D58" s="133"/>
      <c r="E58" s="133"/>
      <c r="F58" s="133"/>
      <c r="G58" s="127">
        <v>51</v>
      </c>
      <c r="H58" s="128">
        <v>1402697</v>
      </c>
      <c r="I58" s="128">
        <f>1307416+1014+629301</f>
        <v>1937731</v>
      </c>
    </row>
    <row r="59" spans="1:9" x14ac:dyDescent="0.25">
      <c r="A59" s="133" t="s">
        <v>101</v>
      </c>
      <c r="B59" s="133"/>
      <c r="C59" s="133"/>
      <c r="D59" s="133"/>
      <c r="E59" s="133"/>
      <c r="F59" s="133"/>
      <c r="G59" s="127">
        <v>52</v>
      </c>
      <c r="H59" s="128">
        <v>84288</v>
      </c>
      <c r="I59" s="128">
        <v>9113</v>
      </c>
    </row>
    <row r="60" spans="1:9" x14ac:dyDescent="0.25">
      <c r="A60" s="132" t="s">
        <v>102</v>
      </c>
      <c r="B60" s="132"/>
      <c r="C60" s="132"/>
      <c r="D60" s="132"/>
      <c r="E60" s="132"/>
      <c r="F60" s="132"/>
      <c r="G60" s="130">
        <v>53</v>
      </c>
      <c r="H60" s="131">
        <f>SUM(H61:H69)</f>
        <v>12610304</v>
      </c>
      <c r="I60" s="131">
        <f>SUM(I61:I69)</f>
        <v>12610304</v>
      </c>
    </row>
    <row r="61" spans="1:9" x14ac:dyDescent="0.25">
      <c r="A61" s="133" t="s">
        <v>70</v>
      </c>
      <c r="B61" s="133"/>
      <c r="C61" s="133"/>
      <c r="D61" s="133"/>
      <c r="E61" s="133"/>
      <c r="F61" s="133"/>
      <c r="G61" s="127">
        <v>54</v>
      </c>
      <c r="H61" s="128">
        <v>0</v>
      </c>
      <c r="I61" s="128">
        <v>0</v>
      </c>
    </row>
    <row r="62" spans="1:9" x14ac:dyDescent="0.25">
      <c r="A62" s="133" t="s">
        <v>71</v>
      </c>
      <c r="B62" s="133"/>
      <c r="C62" s="133"/>
      <c r="D62" s="133"/>
      <c r="E62" s="133"/>
      <c r="F62" s="133"/>
      <c r="G62" s="127">
        <v>55</v>
      </c>
      <c r="H62" s="128">
        <v>0</v>
      </c>
      <c r="I62" s="128">
        <v>0</v>
      </c>
    </row>
    <row r="63" spans="1:9" ht="14.25" customHeight="1" x14ac:dyDescent="0.25">
      <c r="A63" s="133" t="s">
        <v>72</v>
      </c>
      <c r="B63" s="133"/>
      <c r="C63" s="133"/>
      <c r="D63" s="133"/>
      <c r="E63" s="133"/>
      <c r="F63" s="133"/>
      <c r="G63" s="127">
        <v>56</v>
      </c>
      <c r="H63" s="128">
        <v>0</v>
      </c>
      <c r="I63" s="128">
        <v>0</v>
      </c>
    </row>
    <row r="64" spans="1:9" ht="26.25" customHeight="1" x14ac:dyDescent="0.25">
      <c r="A64" s="133" t="s">
        <v>103</v>
      </c>
      <c r="B64" s="133"/>
      <c r="C64" s="133"/>
      <c r="D64" s="133"/>
      <c r="E64" s="133"/>
      <c r="F64" s="133"/>
      <c r="G64" s="127">
        <v>57</v>
      </c>
      <c r="H64" s="128">
        <v>0</v>
      </c>
      <c r="I64" s="128">
        <v>0</v>
      </c>
    </row>
    <row r="65" spans="1:9" ht="26.25" customHeight="1" x14ac:dyDescent="0.25">
      <c r="A65" s="133" t="s">
        <v>74</v>
      </c>
      <c r="B65" s="133"/>
      <c r="C65" s="133"/>
      <c r="D65" s="133"/>
      <c r="E65" s="133"/>
      <c r="F65" s="133"/>
      <c r="G65" s="127">
        <v>58</v>
      </c>
      <c r="H65" s="128">
        <v>0</v>
      </c>
      <c r="I65" s="128">
        <v>0</v>
      </c>
    </row>
    <row r="66" spans="1:9" ht="26.25" customHeight="1" x14ac:dyDescent="0.25">
      <c r="A66" s="133" t="s">
        <v>75</v>
      </c>
      <c r="B66" s="133"/>
      <c r="C66" s="133"/>
      <c r="D66" s="133"/>
      <c r="E66" s="133"/>
      <c r="F66" s="133"/>
      <c r="G66" s="127">
        <v>59</v>
      </c>
      <c r="H66" s="128">
        <v>0</v>
      </c>
      <c r="I66" s="128">
        <v>0</v>
      </c>
    </row>
    <row r="67" spans="1:9" x14ac:dyDescent="0.25">
      <c r="A67" s="133" t="s">
        <v>76</v>
      </c>
      <c r="B67" s="133"/>
      <c r="C67" s="133"/>
      <c r="D67" s="133"/>
      <c r="E67" s="133"/>
      <c r="F67" s="133"/>
      <c r="G67" s="127">
        <v>60</v>
      </c>
      <c r="H67" s="128">
        <v>0</v>
      </c>
      <c r="I67" s="128">
        <v>0</v>
      </c>
    </row>
    <row r="68" spans="1:9" x14ac:dyDescent="0.25">
      <c r="A68" s="133" t="s">
        <v>77</v>
      </c>
      <c r="B68" s="133"/>
      <c r="C68" s="133"/>
      <c r="D68" s="133"/>
      <c r="E68" s="133"/>
      <c r="F68" s="133"/>
      <c r="G68" s="127">
        <v>61</v>
      </c>
      <c r="H68" s="128">
        <v>12610304</v>
      </c>
      <c r="I68" s="128">
        <f>5100000+3000000+751717+3758587</f>
        <v>12610304</v>
      </c>
    </row>
    <row r="69" spans="1:9" x14ac:dyDescent="0.25">
      <c r="A69" s="133" t="s">
        <v>104</v>
      </c>
      <c r="B69" s="133"/>
      <c r="C69" s="133"/>
      <c r="D69" s="133"/>
      <c r="E69" s="133"/>
      <c r="F69" s="133"/>
      <c r="G69" s="127">
        <v>62</v>
      </c>
      <c r="H69" s="128">
        <v>0</v>
      </c>
      <c r="I69" s="128">
        <v>0</v>
      </c>
    </row>
    <row r="70" spans="1:9" x14ac:dyDescent="0.25">
      <c r="A70" s="133" t="s">
        <v>105</v>
      </c>
      <c r="B70" s="133"/>
      <c r="C70" s="133"/>
      <c r="D70" s="133"/>
      <c r="E70" s="133"/>
      <c r="F70" s="133"/>
      <c r="G70" s="127">
        <v>63</v>
      </c>
      <c r="H70" s="128">
        <v>31135251</v>
      </c>
      <c r="I70" s="128">
        <f>18160314-759</f>
        <v>18159555</v>
      </c>
    </row>
    <row r="71" spans="1:9" x14ac:dyDescent="0.25">
      <c r="A71" s="126" t="s">
        <v>106</v>
      </c>
      <c r="B71" s="126"/>
      <c r="C71" s="126"/>
      <c r="D71" s="126"/>
      <c r="E71" s="126"/>
      <c r="F71" s="126"/>
      <c r="G71" s="127">
        <v>64</v>
      </c>
      <c r="H71" s="128">
        <v>0</v>
      </c>
      <c r="I71" s="128">
        <v>0</v>
      </c>
    </row>
    <row r="72" spans="1:9" x14ac:dyDescent="0.25">
      <c r="A72" s="129" t="s">
        <v>107</v>
      </c>
      <c r="B72" s="129"/>
      <c r="C72" s="129"/>
      <c r="D72" s="129"/>
      <c r="E72" s="129"/>
      <c r="F72" s="129"/>
      <c r="G72" s="130">
        <v>65</v>
      </c>
      <c r="H72" s="131">
        <f>H8+H9+H44+H71</f>
        <v>307293942</v>
      </c>
      <c r="I72" s="131">
        <f>I8+I9+I44+I71</f>
        <v>299725157</v>
      </c>
    </row>
    <row r="73" spans="1:9" x14ac:dyDescent="0.25">
      <c r="A73" s="126" t="s">
        <v>108</v>
      </c>
      <c r="B73" s="126"/>
      <c r="C73" s="126"/>
      <c r="D73" s="126"/>
      <c r="E73" s="126"/>
      <c r="F73" s="126"/>
      <c r="G73" s="127">
        <v>66</v>
      </c>
      <c r="H73" s="134">
        <v>0</v>
      </c>
      <c r="I73" s="128">
        <v>0</v>
      </c>
    </row>
    <row r="74" spans="1:9" x14ac:dyDescent="0.25">
      <c r="A74" s="135" t="s">
        <v>109</v>
      </c>
      <c r="B74" s="136"/>
      <c r="C74" s="136"/>
      <c r="D74" s="136"/>
      <c r="E74" s="136"/>
      <c r="F74" s="136"/>
      <c r="G74" s="136"/>
      <c r="H74" s="136"/>
      <c r="I74" s="136"/>
    </row>
    <row r="75" spans="1:9" ht="25.5" customHeight="1" x14ac:dyDescent="0.25">
      <c r="A75" s="129" t="s">
        <v>110</v>
      </c>
      <c r="B75" s="129"/>
      <c r="C75" s="129"/>
      <c r="D75" s="129"/>
      <c r="E75" s="129"/>
      <c r="F75" s="129"/>
      <c r="G75" s="130">
        <v>67</v>
      </c>
      <c r="H75" s="131">
        <f>H76+H77+H78+H84+H85+H91+H94+H97</f>
        <v>213017710</v>
      </c>
      <c r="I75" s="131">
        <f>I76+I77+I78+I84+I85+I91+I94+I97</f>
        <v>205215790</v>
      </c>
    </row>
    <row r="76" spans="1:9" x14ac:dyDescent="0.25">
      <c r="A76" s="133" t="s">
        <v>111</v>
      </c>
      <c r="B76" s="133"/>
      <c r="C76" s="133"/>
      <c r="D76" s="133"/>
      <c r="E76" s="133"/>
      <c r="F76" s="133"/>
      <c r="G76" s="127">
        <v>68</v>
      </c>
      <c r="H76" s="128">
        <v>106730270</v>
      </c>
      <c r="I76" s="128">
        <v>106730270</v>
      </c>
    </row>
    <row r="77" spans="1:9" x14ac:dyDescent="0.25">
      <c r="A77" s="133" t="s">
        <v>112</v>
      </c>
      <c r="B77" s="133"/>
      <c r="C77" s="133"/>
      <c r="D77" s="133"/>
      <c r="E77" s="133"/>
      <c r="F77" s="133"/>
      <c r="G77" s="127">
        <v>69</v>
      </c>
      <c r="H77" s="128">
        <v>89604321</v>
      </c>
      <c r="I77" s="128">
        <v>89604321</v>
      </c>
    </row>
    <row r="78" spans="1:9" x14ac:dyDescent="0.25">
      <c r="A78" s="132" t="s">
        <v>113</v>
      </c>
      <c r="B78" s="132"/>
      <c r="C78" s="132"/>
      <c r="D78" s="132"/>
      <c r="E78" s="132"/>
      <c r="F78" s="132"/>
      <c r="G78" s="130">
        <v>70</v>
      </c>
      <c r="H78" s="131">
        <f>SUM(H79:H83)</f>
        <v>571419</v>
      </c>
      <c r="I78" s="131">
        <f>SUM(I79:I83)</f>
        <v>571419</v>
      </c>
    </row>
    <row r="79" spans="1:9" x14ac:dyDescent="0.25">
      <c r="A79" s="133" t="s">
        <v>114</v>
      </c>
      <c r="B79" s="133"/>
      <c r="C79" s="133"/>
      <c r="D79" s="133"/>
      <c r="E79" s="133"/>
      <c r="F79" s="133"/>
      <c r="G79" s="127">
        <v>71</v>
      </c>
      <c r="H79" s="128">
        <v>571419</v>
      </c>
      <c r="I79" s="128">
        <v>571419</v>
      </c>
    </row>
    <row r="80" spans="1:9" x14ac:dyDescent="0.25">
      <c r="A80" s="133" t="s">
        <v>115</v>
      </c>
      <c r="B80" s="133"/>
      <c r="C80" s="133"/>
      <c r="D80" s="133"/>
      <c r="E80" s="133"/>
      <c r="F80" s="133"/>
      <c r="G80" s="127">
        <v>72</v>
      </c>
      <c r="H80" s="128">
        <v>1190650</v>
      </c>
      <c r="I80" s="128">
        <v>1190650</v>
      </c>
    </row>
    <row r="81" spans="1:9" x14ac:dyDescent="0.25">
      <c r="A81" s="133" t="s">
        <v>116</v>
      </c>
      <c r="B81" s="133"/>
      <c r="C81" s="133"/>
      <c r="D81" s="133"/>
      <c r="E81" s="133"/>
      <c r="F81" s="133"/>
      <c r="G81" s="127">
        <v>73</v>
      </c>
      <c r="H81" s="128">
        <v>-1190650</v>
      </c>
      <c r="I81" s="128">
        <v>-1190650</v>
      </c>
    </row>
    <row r="82" spans="1:9" x14ac:dyDescent="0.25">
      <c r="A82" s="133" t="s">
        <v>117</v>
      </c>
      <c r="B82" s="133"/>
      <c r="C82" s="133"/>
      <c r="D82" s="133"/>
      <c r="E82" s="133"/>
      <c r="F82" s="133"/>
      <c r="G82" s="127">
        <v>74</v>
      </c>
      <c r="H82" s="128">
        <v>0</v>
      </c>
      <c r="I82" s="128">
        <v>0</v>
      </c>
    </row>
    <row r="83" spans="1:9" x14ac:dyDescent="0.25">
      <c r="A83" s="133" t="s">
        <v>118</v>
      </c>
      <c r="B83" s="133"/>
      <c r="C83" s="133"/>
      <c r="D83" s="133"/>
      <c r="E83" s="133"/>
      <c r="F83" s="133"/>
      <c r="G83" s="127">
        <v>75</v>
      </c>
      <c r="H83" s="128">
        <v>0</v>
      </c>
      <c r="I83" s="128">
        <v>0</v>
      </c>
    </row>
    <row r="84" spans="1:9" x14ac:dyDescent="0.25">
      <c r="A84" s="137" t="s">
        <v>119</v>
      </c>
      <c r="B84" s="137"/>
      <c r="C84" s="137"/>
      <c r="D84" s="137"/>
      <c r="E84" s="137"/>
      <c r="F84" s="137"/>
      <c r="G84" s="138">
        <v>76</v>
      </c>
      <c r="H84" s="128">
        <v>-12534696</v>
      </c>
      <c r="I84" s="139">
        <f>-12534696-2599080</f>
        <v>-15133776</v>
      </c>
    </row>
    <row r="85" spans="1:9" x14ac:dyDescent="0.25">
      <c r="A85" s="132" t="s">
        <v>120</v>
      </c>
      <c r="B85" s="132"/>
      <c r="C85" s="132"/>
      <c r="D85" s="132"/>
      <c r="E85" s="132"/>
      <c r="F85" s="132"/>
      <c r="G85" s="130">
        <v>77</v>
      </c>
      <c r="H85" s="131">
        <f>H86+H87+H88+H89+H90</f>
        <v>0</v>
      </c>
      <c r="I85" s="131">
        <f>I86+I87+I88+I89+I90</f>
        <v>0</v>
      </c>
    </row>
    <row r="86" spans="1:9" ht="24.75" customHeight="1" x14ac:dyDescent="0.25">
      <c r="A86" s="133" t="s">
        <v>121</v>
      </c>
      <c r="B86" s="133"/>
      <c r="C86" s="133"/>
      <c r="D86" s="133"/>
      <c r="E86" s="133"/>
      <c r="F86" s="133"/>
      <c r="G86" s="127">
        <v>78</v>
      </c>
      <c r="H86" s="128">
        <v>0</v>
      </c>
      <c r="I86" s="128">
        <v>0</v>
      </c>
    </row>
    <row r="87" spans="1:9" x14ac:dyDescent="0.25">
      <c r="A87" s="133" t="s">
        <v>122</v>
      </c>
      <c r="B87" s="133"/>
      <c r="C87" s="133"/>
      <c r="D87" s="133"/>
      <c r="E87" s="133"/>
      <c r="F87" s="133"/>
      <c r="G87" s="127">
        <v>79</v>
      </c>
      <c r="H87" s="128">
        <v>0</v>
      </c>
      <c r="I87" s="128">
        <v>0</v>
      </c>
    </row>
    <row r="88" spans="1:9" ht="25.5" customHeight="1" x14ac:dyDescent="0.25">
      <c r="A88" s="133" t="s">
        <v>123</v>
      </c>
      <c r="B88" s="133"/>
      <c r="C88" s="133"/>
      <c r="D88" s="133"/>
      <c r="E88" s="133"/>
      <c r="F88" s="133"/>
      <c r="G88" s="127">
        <v>80</v>
      </c>
      <c r="H88" s="128">
        <v>0</v>
      </c>
      <c r="I88" s="128">
        <v>0</v>
      </c>
    </row>
    <row r="89" spans="1:9" x14ac:dyDescent="0.25">
      <c r="A89" s="133" t="s">
        <v>124</v>
      </c>
      <c r="B89" s="133"/>
      <c r="C89" s="133"/>
      <c r="D89" s="133"/>
      <c r="E89" s="133"/>
      <c r="F89" s="133"/>
      <c r="G89" s="127">
        <v>81</v>
      </c>
      <c r="H89" s="128">
        <v>0</v>
      </c>
      <c r="I89" s="128">
        <v>0</v>
      </c>
    </row>
    <row r="90" spans="1:9" ht="24.75" customHeight="1" x14ac:dyDescent="0.25">
      <c r="A90" s="133" t="s">
        <v>125</v>
      </c>
      <c r="B90" s="133"/>
      <c r="C90" s="133"/>
      <c r="D90" s="133"/>
      <c r="E90" s="133"/>
      <c r="F90" s="133"/>
      <c r="G90" s="127">
        <v>82</v>
      </c>
      <c r="H90" s="128">
        <v>0</v>
      </c>
      <c r="I90" s="128">
        <v>0</v>
      </c>
    </row>
    <row r="91" spans="1:9" ht="24.75" customHeight="1" x14ac:dyDescent="0.25">
      <c r="A91" s="132" t="s">
        <v>126</v>
      </c>
      <c r="B91" s="132"/>
      <c r="C91" s="132"/>
      <c r="D91" s="132"/>
      <c r="E91" s="132"/>
      <c r="F91" s="132"/>
      <c r="G91" s="130">
        <v>83</v>
      </c>
      <c r="H91" s="131">
        <f>H92-H93</f>
        <v>13091539</v>
      </c>
      <c r="I91" s="131">
        <f>I92-I93</f>
        <v>28646396</v>
      </c>
    </row>
    <row r="92" spans="1:9" x14ac:dyDescent="0.25">
      <c r="A92" s="133" t="s">
        <v>127</v>
      </c>
      <c r="B92" s="133"/>
      <c r="C92" s="133"/>
      <c r="D92" s="133"/>
      <c r="E92" s="133"/>
      <c r="F92" s="133"/>
      <c r="G92" s="127">
        <v>84</v>
      </c>
      <c r="H92" s="128">
        <v>13091539</v>
      </c>
      <c r="I92" s="128">
        <f>+H92+H95</f>
        <v>28646396</v>
      </c>
    </row>
    <row r="93" spans="1:9" x14ac:dyDescent="0.25">
      <c r="A93" s="133" t="s">
        <v>128</v>
      </c>
      <c r="B93" s="133"/>
      <c r="C93" s="133"/>
      <c r="D93" s="133"/>
      <c r="E93" s="133"/>
      <c r="F93" s="133"/>
      <c r="G93" s="127">
        <v>85</v>
      </c>
      <c r="H93" s="128">
        <v>0</v>
      </c>
      <c r="I93" s="128">
        <v>0</v>
      </c>
    </row>
    <row r="94" spans="1:9" x14ac:dyDescent="0.25">
      <c r="A94" s="132" t="s">
        <v>129</v>
      </c>
      <c r="B94" s="132"/>
      <c r="C94" s="132"/>
      <c r="D94" s="132"/>
      <c r="E94" s="132"/>
      <c r="F94" s="132"/>
      <c r="G94" s="130">
        <v>86</v>
      </c>
      <c r="H94" s="131">
        <f>H95-H96</f>
        <v>15554857</v>
      </c>
      <c r="I94" s="131">
        <f>I95-I96</f>
        <v>-5202840</v>
      </c>
    </row>
    <row r="95" spans="1:9" x14ac:dyDescent="0.25">
      <c r="A95" s="133" t="s">
        <v>130</v>
      </c>
      <c r="B95" s="133"/>
      <c r="C95" s="133"/>
      <c r="D95" s="133"/>
      <c r="E95" s="133"/>
      <c r="F95" s="133"/>
      <c r="G95" s="127">
        <v>87</v>
      </c>
      <c r="H95" s="128">
        <v>15554857</v>
      </c>
      <c r="I95" s="128">
        <v>0</v>
      </c>
    </row>
    <row r="96" spans="1:9" x14ac:dyDescent="0.25">
      <c r="A96" s="133" t="s">
        <v>131</v>
      </c>
      <c r="B96" s="133"/>
      <c r="C96" s="133"/>
      <c r="D96" s="133"/>
      <c r="E96" s="133"/>
      <c r="F96" s="133"/>
      <c r="G96" s="127">
        <v>88</v>
      </c>
      <c r="H96" s="128">
        <v>0</v>
      </c>
      <c r="I96" s="128">
        <f>4462840+740000</f>
        <v>5202840</v>
      </c>
    </row>
    <row r="97" spans="1:9" x14ac:dyDescent="0.25">
      <c r="A97" s="133" t="s">
        <v>132</v>
      </c>
      <c r="B97" s="133"/>
      <c r="C97" s="133"/>
      <c r="D97" s="133"/>
      <c r="E97" s="133"/>
      <c r="F97" s="133"/>
      <c r="G97" s="127">
        <v>89</v>
      </c>
      <c r="H97" s="128">
        <v>0</v>
      </c>
      <c r="I97" s="128">
        <v>0</v>
      </c>
    </row>
    <row r="98" spans="1:9" x14ac:dyDescent="0.25">
      <c r="A98" s="129" t="s">
        <v>133</v>
      </c>
      <c r="B98" s="129"/>
      <c r="C98" s="129"/>
      <c r="D98" s="129"/>
      <c r="E98" s="129"/>
      <c r="F98" s="129"/>
      <c r="G98" s="130">
        <v>90</v>
      </c>
      <c r="H98" s="131">
        <f>SUM(H99:H104)</f>
        <v>1391889</v>
      </c>
      <c r="I98" s="131">
        <f>SUM(I99:I104)</f>
        <v>1391889</v>
      </c>
    </row>
    <row r="99" spans="1:9" ht="24.75" customHeight="1" x14ac:dyDescent="0.25">
      <c r="A99" s="133" t="s">
        <v>134</v>
      </c>
      <c r="B99" s="133"/>
      <c r="C99" s="133"/>
      <c r="D99" s="133"/>
      <c r="E99" s="133"/>
      <c r="F99" s="133"/>
      <c r="G99" s="127">
        <v>91</v>
      </c>
      <c r="H99" s="128">
        <v>0</v>
      </c>
      <c r="I99" s="128">
        <v>0</v>
      </c>
    </row>
    <row r="100" spans="1:9" x14ac:dyDescent="0.25">
      <c r="A100" s="133" t="s">
        <v>135</v>
      </c>
      <c r="B100" s="133"/>
      <c r="C100" s="133"/>
      <c r="D100" s="133"/>
      <c r="E100" s="133"/>
      <c r="F100" s="133"/>
      <c r="G100" s="127">
        <v>92</v>
      </c>
      <c r="H100" s="128">
        <v>0</v>
      </c>
      <c r="I100" s="128">
        <v>0</v>
      </c>
    </row>
    <row r="101" spans="1:9" x14ac:dyDescent="0.25">
      <c r="A101" s="133" t="s">
        <v>136</v>
      </c>
      <c r="B101" s="133"/>
      <c r="C101" s="133"/>
      <c r="D101" s="133"/>
      <c r="E101" s="133"/>
      <c r="F101" s="133"/>
      <c r="G101" s="127">
        <v>93</v>
      </c>
      <c r="H101" s="128">
        <v>1300000</v>
      </c>
      <c r="I101" s="128">
        <v>1300000</v>
      </c>
    </row>
    <row r="102" spans="1:9" x14ac:dyDescent="0.25">
      <c r="A102" s="133" t="s">
        <v>137</v>
      </c>
      <c r="B102" s="133"/>
      <c r="C102" s="133"/>
      <c r="D102" s="133"/>
      <c r="E102" s="133"/>
      <c r="F102" s="133"/>
      <c r="G102" s="127">
        <v>94</v>
      </c>
      <c r="H102" s="128">
        <v>0</v>
      </c>
      <c r="I102" s="128">
        <v>0</v>
      </c>
    </row>
    <row r="103" spans="1:9" x14ac:dyDescent="0.25">
      <c r="A103" s="133" t="s">
        <v>138</v>
      </c>
      <c r="B103" s="133"/>
      <c r="C103" s="133"/>
      <c r="D103" s="133"/>
      <c r="E103" s="133"/>
      <c r="F103" s="133"/>
      <c r="G103" s="127">
        <v>95</v>
      </c>
      <c r="H103" s="128">
        <v>0</v>
      </c>
      <c r="I103" s="128">
        <v>0</v>
      </c>
    </row>
    <row r="104" spans="1:9" x14ac:dyDescent="0.25">
      <c r="A104" s="133" t="s">
        <v>139</v>
      </c>
      <c r="B104" s="133"/>
      <c r="C104" s="133"/>
      <c r="D104" s="133"/>
      <c r="E104" s="133"/>
      <c r="F104" s="133"/>
      <c r="G104" s="127">
        <v>96</v>
      </c>
      <c r="H104" s="128">
        <v>91889</v>
      </c>
      <c r="I104" s="128">
        <v>91889</v>
      </c>
    </row>
    <row r="105" spans="1:9" x14ac:dyDescent="0.25">
      <c r="A105" s="129" t="s">
        <v>140</v>
      </c>
      <c r="B105" s="129"/>
      <c r="C105" s="129"/>
      <c r="D105" s="129"/>
      <c r="E105" s="129"/>
      <c r="F105" s="129"/>
      <c r="G105" s="130">
        <v>97</v>
      </c>
      <c r="H105" s="131">
        <f>SUM(H106:H116)</f>
        <v>83370838</v>
      </c>
      <c r="I105" s="131">
        <f>SUM(I106:I116)</f>
        <v>81272048</v>
      </c>
    </row>
    <row r="106" spans="1:9" x14ac:dyDescent="0.25">
      <c r="A106" s="133" t="s">
        <v>141</v>
      </c>
      <c r="B106" s="133"/>
      <c r="C106" s="133"/>
      <c r="D106" s="133"/>
      <c r="E106" s="133"/>
      <c r="F106" s="133"/>
      <c r="G106" s="127">
        <v>98</v>
      </c>
      <c r="H106" s="128">
        <v>0</v>
      </c>
      <c r="I106" s="128">
        <v>0</v>
      </c>
    </row>
    <row r="107" spans="1:9" ht="24" customHeight="1" x14ac:dyDescent="0.25">
      <c r="A107" s="133" t="s">
        <v>142</v>
      </c>
      <c r="B107" s="133"/>
      <c r="C107" s="133"/>
      <c r="D107" s="133"/>
      <c r="E107" s="133"/>
      <c r="F107" s="133"/>
      <c r="G107" s="127">
        <v>99</v>
      </c>
      <c r="H107" s="128">
        <v>0</v>
      </c>
      <c r="I107" s="128">
        <v>0</v>
      </c>
    </row>
    <row r="108" spans="1:9" x14ac:dyDescent="0.25">
      <c r="A108" s="133" t="s">
        <v>143</v>
      </c>
      <c r="B108" s="133"/>
      <c r="C108" s="133"/>
      <c r="D108" s="133"/>
      <c r="E108" s="133"/>
      <c r="F108" s="133"/>
      <c r="G108" s="127">
        <v>100</v>
      </c>
      <c r="H108" s="128">
        <v>0</v>
      </c>
      <c r="I108" s="128">
        <v>0</v>
      </c>
    </row>
    <row r="109" spans="1:9" ht="24" customHeight="1" x14ac:dyDescent="0.25">
      <c r="A109" s="133" t="s">
        <v>144</v>
      </c>
      <c r="B109" s="133"/>
      <c r="C109" s="133"/>
      <c r="D109" s="133"/>
      <c r="E109" s="133"/>
      <c r="F109" s="133"/>
      <c r="G109" s="127">
        <v>101</v>
      </c>
      <c r="H109" s="128">
        <v>7500000</v>
      </c>
      <c r="I109" s="128">
        <v>7500000</v>
      </c>
    </row>
    <row r="110" spans="1:9" x14ac:dyDescent="0.25">
      <c r="A110" s="133" t="s">
        <v>145</v>
      </c>
      <c r="B110" s="133"/>
      <c r="C110" s="133"/>
      <c r="D110" s="133"/>
      <c r="E110" s="133"/>
      <c r="F110" s="133"/>
      <c r="G110" s="127">
        <v>102</v>
      </c>
      <c r="H110" s="128"/>
      <c r="I110" s="128">
        <v>0</v>
      </c>
    </row>
    <row r="111" spans="1:9" x14ac:dyDescent="0.25">
      <c r="A111" s="133" t="s">
        <v>146</v>
      </c>
      <c r="B111" s="133"/>
      <c r="C111" s="133"/>
      <c r="D111" s="133"/>
      <c r="E111" s="133"/>
      <c r="F111" s="133"/>
      <c r="G111" s="127">
        <v>103</v>
      </c>
      <c r="H111" s="128">
        <v>37004222</v>
      </c>
      <c r="I111" s="128">
        <v>37004222</v>
      </c>
    </row>
    <row r="112" spans="1:9" x14ac:dyDescent="0.25">
      <c r="A112" s="133" t="s">
        <v>147</v>
      </c>
      <c r="B112" s="133"/>
      <c r="C112" s="133"/>
      <c r="D112" s="133"/>
      <c r="E112" s="133"/>
      <c r="F112" s="133"/>
      <c r="G112" s="127">
        <v>104</v>
      </c>
      <c r="H112" s="128"/>
      <c r="I112" s="128">
        <v>0</v>
      </c>
    </row>
    <row r="113" spans="1:9" x14ac:dyDescent="0.25">
      <c r="A113" s="133" t="s">
        <v>148</v>
      </c>
      <c r="B113" s="133"/>
      <c r="C113" s="133"/>
      <c r="D113" s="133"/>
      <c r="E113" s="133"/>
      <c r="F113" s="133"/>
      <c r="G113" s="127">
        <v>105</v>
      </c>
      <c r="H113" s="128">
        <v>38866616</v>
      </c>
      <c r="I113" s="128">
        <v>36767826</v>
      </c>
    </row>
    <row r="114" spans="1:9" x14ac:dyDescent="0.25">
      <c r="A114" s="133" t="s">
        <v>149</v>
      </c>
      <c r="B114" s="133"/>
      <c r="C114" s="133"/>
      <c r="D114" s="133"/>
      <c r="E114" s="133"/>
      <c r="F114" s="133"/>
      <c r="G114" s="127">
        <v>106</v>
      </c>
      <c r="H114" s="128">
        <v>0</v>
      </c>
      <c r="I114" s="128">
        <v>0</v>
      </c>
    </row>
    <row r="115" spans="1:9" x14ac:dyDescent="0.25">
      <c r="A115" s="133" t="s">
        <v>150</v>
      </c>
      <c r="B115" s="133"/>
      <c r="C115" s="133"/>
      <c r="D115" s="133"/>
      <c r="E115" s="133"/>
      <c r="F115" s="133"/>
      <c r="G115" s="127">
        <v>107</v>
      </c>
      <c r="H115" s="128"/>
      <c r="I115" s="128"/>
    </row>
    <row r="116" spans="1:9" x14ac:dyDescent="0.25">
      <c r="A116" s="133" t="s">
        <v>151</v>
      </c>
      <c r="B116" s="133"/>
      <c r="C116" s="133"/>
      <c r="D116" s="133"/>
      <c r="E116" s="133"/>
      <c r="F116" s="133"/>
      <c r="G116" s="127">
        <v>108</v>
      </c>
      <c r="H116" s="128">
        <v>0</v>
      </c>
      <c r="I116" s="128">
        <v>0</v>
      </c>
    </row>
    <row r="117" spans="1:9" x14ac:dyDescent="0.25">
      <c r="A117" s="129" t="s">
        <v>152</v>
      </c>
      <c r="B117" s="129"/>
      <c r="C117" s="129"/>
      <c r="D117" s="129"/>
      <c r="E117" s="129"/>
      <c r="F117" s="129"/>
      <c r="G117" s="130">
        <v>109</v>
      </c>
      <c r="H117" s="131">
        <f>SUM(H118:H131)</f>
        <v>9513505</v>
      </c>
      <c r="I117" s="131">
        <f>SUM(I118:I131)</f>
        <v>11845430</v>
      </c>
    </row>
    <row r="118" spans="1:9" x14ac:dyDescent="0.25">
      <c r="A118" s="133" t="s">
        <v>141</v>
      </c>
      <c r="B118" s="133"/>
      <c r="C118" s="133"/>
      <c r="D118" s="133"/>
      <c r="E118" s="133"/>
      <c r="F118" s="133"/>
      <c r="G118" s="127">
        <v>110</v>
      </c>
      <c r="H118" s="128">
        <v>1097831</v>
      </c>
      <c r="I118" s="128">
        <v>0</v>
      </c>
    </row>
    <row r="119" spans="1:9" ht="27" customHeight="1" x14ac:dyDescent="0.25">
      <c r="A119" s="133" t="s">
        <v>142</v>
      </c>
      <c r="B119" s="133"/>
      <c r="C119" s="133"/>
      <c r="D119" s="133"/>
      <c r="E119" s="133"/>
      <c r="F119" s="133"/>
      <c r="G119" s="127">
        <v>111</v>
      </c>
      <c r="H119" s="128">
        <v>0</v>
      </c>
      <c r="I119" s="128">
        <v>0</v>
      </c>
    </row>
    <row r="120" spans="1:9" x14ac:dyDescent="0.25">
      <c r="A120" s="133" t="s">
        <v>143</v>
      </c>
      <c r="B120" s="133"/>
      <c r="C120" s="133"/>
      <c r="D120" s="133"/>
      <c r="E120" s="133"/>
      <c r="F120" s="133"/>
      <c r="G120" s="127">
        <v>112</v>
      </c>
      <c r="H120" s="128">
        <v>16769</v>
      </c>
      <c r="I120" s="128">
        <v>1392597</v>
      </c>
    </row>
    <row r="121" spans="1:9" ht="22.5" customHeight="1" x14ac:dyDescent="0.25">
      <c r="A121" s="133" t="s">
        <v>144</v>
      </c>
      <c r="B121" s="133"/>
      <c r="C121" s="133"/>
      <c r="D121" s="133"/>
      <c r="E121" s="133"/>
      <c r="F121" s="133"/>
      <c r="G121" s="127">
        <v>113</v>
      </c>
      <c r="H121" s="128">
        <v>1000000</v>
      </c>
      <c r="I121" s="128">
        <v>750000</v>
      </c>
    </row>
    <row r="122" spans="1:9" x14ac:dyDescent="0.25">
      <c r="A122" s="133" t="s">
        <v>145</v>
      </c>
      <c r="B122" s="133"/>
      <c r="C122" s="133"/>
      <c r="D122" s="133"/>
      <c r="E122" s="133"/>
      <c r="F122" s="133"/>
      <c r="G122" s="127">
        <v>114</v>
      </c>
      <c r="H122" s="128">
        <v>0</v>
      </c>
      <c r="I122" s="128">
        <v>0</v>
      </c>
    </row>
    <row r="123" spans="1:9" x14ac:dyDescent="0.25">
      <c r="A123" s="133" t="s">
        <v>146</v>
      </c>
      <c r="B123" s="133"/>
      <c r="C123" s="133"/>
      <c r="D123" s="133"/>
      <c r="E123" s="133"/>
      <c r="F123" s="133"/>
      <c r="G123" s="127">
        <v>115</v>
      </c>
      <c r="H123" s="128">
        <v>1947591</v>
      </c>
      <c r="I123" s="128">
        <v>1947591</v>
      </c>
    </row>
    <row r="124" spans="1:9" x14ac:dyDescent="0.25">
      <c r="A124" s="133" t="s">
        <v>147</v>
      </c>
      <c r="B124" s="133"/>
      <c r="C124" s="133"/>
      <c r="D124" s="133"/>
      <c r="E124" s="133"/>
      <c r="F124" s="133"/>
      <c r="G124" s="127">
        <v>116</v>
      </c>
      <c r="H124" s="128">
        <v>1707224</v>
      </c>
      <c r="I124" s="128">
        <f>2330922-40435</f>
        <v>2290487</v>
      </c>
    </row>
    <row r="125" spans="1:9" x14ac:dyDescent="0.25">
      <c r="A125" s="133" t="s">
        <v>148</v>
      </c>
      <c r="B125" s="133"/>
      <c r="C125" s="133"/>
      <c r="D125" s="133"/>
      <c r="E125" s="133"/>
      <c r="F125" s="133"/>
      <c r="G125" s="127">
        <v>117</v>
      </c>
      <c r="H125" s="128">
        <v>3333640</v>
      </c>
      <c r="I125" s="128">
        <f>4765289+235341+11000+1</f>
        <v>5011631</v>
      </c>
    </row>
    <row r="126" spans="1:9" x14ac:dyDescent="0.25">
      <c r="A126" s="133" t="s">
        <v>149</v>
      </c>
      <c r="B126" s="133"/>
      <c r="C126" s="133"/>
      <c r="D126" s="133"/>
      <c r="E126" s="133"/>
      <c r="F126" s="133"/>
      <c r="G126" s="127">
        <v>118</v>
      </c>
      <c r="H126" s="128">
        <v>0</v>
      </c>
      <c r="I126" s="128">
        <v>0</v>
      </c>
    </row>
    <row r="127" spans="1:9" x14ac:dyDescent="0.25">
      <c r="A127" s="133" t="s">
        <v>153</v>
      </c>
      <c r="B127" s="133"/>
      <c r="C127" s="133"/>
      <c r="D127" s="133"/>
      <c r="E127" s="133"/>
      <c r="F127" s="133"/>
      <c r="G127" s="127">
        <v>119</v>
      </c>
      <c r="H127" s="128">
        <v>214368</v>
      </c>
      <c r="I127" s="128">
        <v>252652</v>
      </c>
    </row>
    <row r="128" spans="1:9" x14ac:dyDescent="0.25">
      <c r="A128" s="133" t="s">
        <v>154</v>
      </c>
      <c r="B128" s="133"/>
      <c r="C128" s="133"/>
      <c r="D128" s="133"/>
      <c r="E128" s="133"/>
      <c r="F128" s="133"/>
      <c r="G128" s="127">
        <v>120</v>
      </c>
      <c r="H128" s="128">
        <v>149358</v>
      </c>
      <c r="I128" s="128">
        <f>163792-77</f>
        <v>163715</v>
      </c>
    </row>
    <row r="129" spans="1:9" x14ac:dyDescent="0.25">
      <c r="A129" s="133" t="s">
        <v>155</v>
      </c>
      <c r="B129" s="133"/>
      <c r="C129" s="133"/>
      <c r="D129" s="133"/>
      <c r="E129" s="133"/>
      <c r="F129" s="133"/>
      <c r="G129" s="127">
        <v>121</v>
      </c>
      <c r="H129" s="128">
        <v>44307</v>
      </c>
      <c r="I129" s="128">
        <v>36507</v>
      </c>
    </row>
    <row r="130" spans="1:9" x14ac:dyDescent="0.25">
      <c r="A130" s="133" t="s">
        <v>156</v>
      </c>
      <c r="B130" s="133"/>
      <c r="C130" s="133"/>
      <c r="D130" s="133"/>
      <c r="E130" s="133"/>
      <c r="F130" s="133"/>
      <c r="G130" s="127">
        <v>122</v>
      </c>
      <c r="H130" s="128">
        <v>0</v>
      </c>
      <c r="I130" s="128">
        <v>0</v>
      </c>
    </row>
    <row r="131" spans="1:9" x14ac:dyDescent="0.25">
      <c r="A131" s="133" t="s">
        <v>157</v>
      </c>
      <c r="B131" s="133"/>
      <c r="C131" s="133"/>
      <c r="D131" s="133"/>
      <c r="E131" s="133"/>
      <c r="F131" s="133"/>
      <c r="G131" s="127">
        <v>123</v>
      </c>
      <c r="H131" s="128">
        <v>2417</v>
      </c>
      <c r="I131" s="128">
        <v>250</v>
      </c>
    </row>
    <row r="132" spans="1:9" x14ac:dyDescent="0.25">
      <c r="A132" s="126" t="s">
        <v>158</v>
      </c>
      <c r="B132" s="126"/>
      <c r="C132" s="126"/>
      <c r="D132" s="126"/>
      <c r="E132" s="126"/>
      <c r="F132" s="126"/>
      <c r="G132" s="127">
        <v>124</v>
      </c>
      <c r="H132" s="128">
        <v>0</v>
      </c>
      <c r="I132" s="128">
        <v>0</v>
      </c>
    </row>
    <row r="133" spans="1:9" x14ac:dyDescent="0.25">
      <c r="A133" s="129" t="s">
        <v>159</v>
      </c>
      <c r="B133" s="129"/>
      <c r="C133" s="129"/>
      <c r="D133" s="129"/>
      <c r="E133" s="129"/>
      <c r="F133" s="129"/>
      <c r="G133" s="130">
        <v>125</v>
      </c>
      <c r="H133" s="131">
        <f>H75+H98+H105+H117+H132</f>
        <v>307293942</v>
      </c>
      <c r="I133" s="131">
        <f>I75+I98+I105+I117+I132</f>
        <v>299725157</v>
      </c>
    </row>
    <row r="134" spans="1:9" x14ac:dyDescent="0.25">
      <c r="A134" s="126" t="s">
        <v>160</v>
      </c>
      <c r="B134" s="126"/>
      <c r="C134" s="126"/>
      <c r="D134" s="126"/>
      <c r="E134" s="126"/>
      <c r="F134" s="126"/>
      <c r="G134" s="127">
        <v>126</v>
      </c>
      <c r="H134" s="134">
        <v>0</v>
      </c>
      <c r="I134" s="128">
        <v>0</v>
      </c>
    </row>
  </sheetData>
  <sheetProtection algorithmName="SHA-512" hashValue="he4vuK+/wIS9CCLB/ySdKNGxQAZga/enCW2hbDcPV6hGnfJVYJKepte5bp9PlUkr7anIsdK7+0kaSTwuQ4aeqg==" saltValue="kb5j6AGDRoQGfC6J/eejWQ==" spinCount="100000" sheet="1" objects="1" scenarios="1"/>
  <mergeCells count="134">
    <mergeCell ref="A133:F133"/>
    <mergeCell ref="A134:F134"/>
    <mergeCell ref="A127:F127"/>
    <mergeCell ref="A128:F128"/>
    <mergeCell ref="A129:F129"/>
    <mergeCell ref="A130:F130"/>
    <mergeCell ref="A131:F131"/>
    <mergeCell ref="A132:F132"/>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F88"/>
    <mergeCell ref="A89:F89"/>
    <mergeCell ref="A90:F90"/>
    <mergeCell ref="A79:F79"/>
    <mergeCell ref="A80:F80"/>
    <mergeCell ref="A81:F81"/>
    <mergeCell ref="A82:F82"/>
    <mergeCell ref="A83:F83"/>
    <mergeCell ref="A84:F84"/>
    <mergeCell ref="A73:F73"/>
    <mergeCell ref="A74:I74"/>
    <mergeCell ref="A75:F75"/>
    <mergeCell ref="A76:F76"/>
    <mergeCell ref="A77:F77"/>
    <mergeCell ref="A78:F78"/>
    <mergeCell ref="A67:F67"/>
    <mergeCell ref="A68:F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2">
    <dataValidation type="whole" operator="greaterThanOrEqual" allowBlank="1" showInputMessage="1" showErrorMessage="1" errorTitle="Incorrect entry" error="You can enter only positive whole numbers or a zero" sqref="H8:I73 H98:I134 H95:I96 H92:I93 H76:I76" xr:uid="{A368B77B-CE25-49C7-B593-1037F6B9726E}">
      <formula1>0</formula1>
    </dataValidation>
    <dataValidation type="whole" operator="notEqual" allowBlank="1" showInputMessage="1" showErrorMessage="1" errorTitle="Incorrect entry" error="You can enter only whole numbers or a zero" sqref="H75:I75 H97:I97 H94:I94 H77:I91" xr:uid="{D39325E3-3AA0-4950-A63E-97DBE26C7DE1}">
      <formula1>999999999999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89CA5-B29B-4A88-A068-B548905D95B9}">
  <dimension ref="A1:K113"/>
  <sheetViews>
    <sheetView zoomScaleNormal="100" workbookViewId="0">
      <selection sqref="A1:I1"/>
    </sheetView>
  </sheetViews>
  <sheetFormatPr defaultRowHeight="15" x14ac:dyDescent="0.25"/>
  <cols>
    <col min="1" max="5" width="9.140625" style="5"/>
    <col min="6" max="6" width="14.85546875" style="5" customWidth="1"/>
    <col min="7" max="7" width="9.140625" style="5"/>
    <col min="8" max="11" width="16.140625" style="5" customWidth="1"/>
    <col min="12" max="16384" width="9.140625" style="5"/>
  </cols>
  <sheetData>
    <row r="1" spans="1:11" x14ac:dyDescent="0.25">
      <c r="A1" s="140" t="s">
        <v>161</v>
      </c>
      <c r="B1" s="111"/>
      <c r="C1" s="111"/>
      <c r="D1" s="111"/>
      <c r="E1" s="111"/>
      <c r="F1" s="111"/>
      <c r="G1" s="111"/>
      <c r="H1" s="111"/>
      <c r="I1" s="111"/>
      <c r="J1" s="141"/>
      <c r="K1" s="141"/>
    </row>
    <row r="2" spans="1:11" x14ac:dyDescent="0.25">
      <c r="A2" s="142" t="s">
        <v>467</v>
      </c>
      <c r="B2" s="113"/>
      <c r="C2" s="113"/>
      <c r="D2" s="113"/>
      <c r="E2" s="113"/>
      <c r="F2" s="113"/>
      <c r="G2" s="113"/>
      <c r="H2" s="113"/>
      <c r="I2" s="113"/>
      <c r="J2" s="141"/>
      <c r="K2" s="141"/>
    </row>
    <row r="3" spans="1:11" x14ac:dyDescent="0.25">
      <c r="A3" s="143" t="s">
        <v>45</v>
      </c>
      <c r="B3" s="144"/>
      <c r="C3" s="144"/>
      <c r="D3" s="144"/>
      <c r="E3" s="144"/>
      <c r="F3" s="144"/>
      <c r="G3" s="144"/>
      <c r="H3" s="144"/>
      <c r="I3" s="144"/>
      <c r="J3" s="145"/>
      <c r="K3" s="145"/>
    </row>
    <row r="4" spans="1:11" x14ac:dyDescent="0.25">
      <c r="A4" s="146" t="s">
        <v>466</v>
      </c>
      <c r="B4" s="147"/>
      <c r="C4" s="147"/>
      <c r="D4" s="147"/>
      <c r="E4" s="147"/>
      <c r="F4" s="147"/>
      <c r="G4" s="147"/>
      <c r="H4" s="147"/>
      <c r="I4" s="147"/>
      <c r="J4" s="148"/>
      <c r="K4" s="148"/>
    </row>
    <row r="5" spans="1:11" x14ac:dyDescent="0.25">
      <c r="A5" s="149" t="s">
        <v>46</v>
      </c>
      <c r="B5" s="119"/>
      <c r="C5" s="119"/>
      <c r="D5" s="119"/>
      <c r="E5" s="119"/>
      <c r="F5" s="119"/>
      <c r="G5" s="149" t="s">
        <v>162</v>
      </c>
      <c r="H5" s="150" t="s">
        <v>163</v>
      </c>
      <c r="I5" s="151"/>
      <c r="J5" s="150" t="s">
        <v>164</v>
      </c>
      <c r="K5" s="151"/>
    </row>
    <row r="6" spans="1:11" ht="22.5" x14ac:dyDescent="0.25">
      <c r="A6" s="119"/>
      <c r="B6" s="119"/>
      <c r="C6" s="119"/>
      <c r="D6" s="119"/>
      <c r="E6" s="119"/>
      <c r="F6" s="119"/>
      <c r="G6" s="119"/>
      <c r="H6" s="152" t="s">
        <v>165</v>
      </c>
      <c r="I6" s="152" t="s">
        <v>166</v>
      </c>
      <c r="J6" s="152" t="s">
        <v>165</v>
      </c>
      <c r="K6" s="152" t="s">
        <v>166</v>
      </c>
    </row>
    <row r="7" spans="1:11" x14ac:dyDescent="0.25">
      <c r="A7" s="153">
        <v>1</v>
      </c>
      <c r="B7" s="123"/>
      <c r="C7" s="123"/>
      <c r="D7" s="123"/>
      <c r="E7" s="123"/>
      <c r="F7" s="123"/>
      <c r="G7" s="154">
        <v>2</v>
      </c>
      <c r="H7" s="152">
        <v>3</v>
      </c>
      <c r="I7" s="152">
        <v>4</v>
      </c>
      <c r="J7" s="152">
        <v>5</v>
      </c>
      <c r="K7" s="152">
        <v>6</v>
      </c>
    </row>
    <row r="8" spans="1:11" x14ac:dyDescent="0.25">
      <c r="A8" s="155" t="s">
        <v>167</v>
      </c>
      <c r="B8" s="156"/>
      <c r="C8" s="156"/>
      <c r="D8" s="156"/>
      <c r="E8" s="156"/>
      <c r="F8" s="156"/>
      <c r="G8" s="130">
        <v>1</v>
      </c>
      <c r="H8" s="157">
        <f>SUM(H9:H13)</f>
        <v>1863247</v>
      </c>
      <c r="I8" s="157">
        <f>SUM(I9:I13)</f>
        <v>1863247</v>
      </c>
      <c r="J8" s="157">
        <f>SUM(J9:J13)</f>
        <v>3749017</v>
      </c>
      <c r="K8" s="157">
        <f>SUM(K9:K13)</f>
        <v>3749017</v>
      </c>
    </row>
    <row r="9" spans="1:11" x14ac:dyDescent="0.25">
      <c r="A9" s="133" t="s">
        <v>168</v>
      </c>
      <c r="B9" s="133"/>
      <c r="C9" s="133"/>
      <c r="D9" s="133"/>
      <c r="E9" s="133"/>
      <c r="F9" s="133"/>
      <c r="G9" s="127">
        <v>2</v>
      </c>
      <c r="H9" s="128">
        <v>0</v>
      </c>
      <c r="I9" s="128">
        <v>0</v>
      </c>
      <c r="J9" s="158">
        <v>0</v>
      </c>
      <c r="K9" s="158">
        <v>0</v>
      </c>
    </row>
    <row r="10" spans="1:11" x14ac:dyDescent="0.25">
      <c r="A10" s="133" t="s">
        <v>169</v>
      </c>
      <c r="B10" s="133"/>
      <c r="C10" s="133"/>
      <c r="D10" s="133"/>
      <c r="E10" s="133"/>
      <c r="F10" s="133"/>
      <c r="G10" s="127">
        <v>3</v>
      </c>
      <c r="H10" s="128">
        <f>1334116+25082</f>
        <v>1359198</v>
      </c>
      <c r="I10" s="128">
        <v>1359198</v>
      </c>
      <c r="J10" s="158">
        <f>3591580+128+481</f>
        <v>3592189</v>
      </c>
      <c r="K10" s="158">
        <v>3592189</v>
      </c>
    </row>
    <row r="11" spans="1:11" x14ac:dyDescent="0.25">
      <c r="A11" s="133" t="s">
        <v>170</v>
      </c>
      <c r="B11" s="133"/>
      <c r="C11" s="133"/>
      <c r="D11" s="133"/>
      <c r="E11" s="133"/>
      <c r="F11" s="133"/>
      <c r="G11" s="127">
        <v>4</v>
      </c>
      <c r="H11" s="128">
        <v>0</v>
      </c>
      <c r="I11" s="128">
        <v>0</v>
      </c>
      <c r="J11" s="158">
        <v>10344</v>
      </c>
      <c r="K11" s="158">
        <v>10344</v>
      </c>
    </row>
    <row r="12" spans="1:11" x14ac:dyDescent="0.25">
      <c r="A12" s="133" t="s">
        <v>171</v>
      </c>
      <c r="B12" s="133"/>
      <c r="C12" s="133"/>
      <c r="D12" s="133"/>
      <c r="E12" s="133"/>
      <c r="F12" s="133"/>
      <c r="G12" s="127">
        <v>5</v>
      </c>
      <c r="H12" s="128">
        <v>0</v>
      </c>
      <c r="I12" s="128">
        <v>0</v>
      </c>
      <c r="J12" s="158">
        <v>0</v>
      </c>
      <c r="K12" s="158">
        <v>0</v>
      </c>
    </row>
    <row r="13" spans="1:11" x14ac:dyDescent="0.25">
      <c r="A13" s="133" t="s">
        <v>172</v>
      </c>
      <c r="B13" s="133"/>
      <c r="C13" s="133"/>
      <c r="D13" s="133"/>
      <c r="E13" s="133"/>
      <c r="F13" s="133"/>
      <c r="G13" s="127">
        <v>6</v>
      </c>
      <c r="H13" s="128">
        <f>290804+213245</f>
        <v>504049</v>
      </c>
      <c r="I13" s="128">
        <f>290804+213245</f>
        <v>504049</v>
      </c>
      <c r="J13" s="158">
        <f>389366-242882</f>
        <v>146484</v>
      </c>
      <c r="K13" s="158">
        <f>389366-242882</f>
        <v>146484</v>
      </c>
    </row>
    <row r="14" spans="1:11" x14ac:dyDescent="0.25">
      <c r="A14" s="155" t="s">
        <v>173</v>
      </c>
      <c r="B14" s="156"/>
      <c r="C14" s="156"/>
      <c r="D14" s="156"/>
      <c r="E14" s="156"/>
      <c r="F14" s="156"/>
      <c r="G14" s="130">
        <v>7</v>
      </c>
      <c r="H14" s="157">
        <f>H15+H16+H20+H24+H25+H26+H29+H36</f>
        <v>5699435</v>
      </c>
      <c r="I14" s="157">
        <f>I15+I16+I20+I24+I25+I26+I29+I36</f>
        <v>5699435</v>
      </c>
      <c r="J14" s="157">
        <f>J15+J16+J20+J24+J25+J26+J29+J36</f>
        <v>8514152</v>
      </c>
      <c r="K14" s="157">
        <f>K15+K16+K20+K24+K25+K26+K29+K36</f>
        <v>8514152</v>
      </c>
    </row>
    <row r="15" spans="1:11" x14ac:dyDescent="0.25">
      <c r="A15" s="133" t="s">
        <v>174</v>
      </c>
      <c r="B15" s="133"/>
      <c r="C15" s="133"/>
      <c r="D15" s="133"/>
      <c r="E15" s="133"/>
      <c r="F15" s="133"/>
      <c r="G15" s="127">
        <v>8</v>
      </c>
      <c r="H15" s="128">
        <v>0</v>
      </c>
      <c r="I15" s="128">
        <v>0</v>
      </c>
      <c r="J15" s="158">
        <v>0</v>
      </c>
      <c r="K15" s="158">
        <v>0</v>
      </c>
    </row>
    <row r="16" spans="1:11" x14ac:dyDescent="0.25">
      <c r="A16" s="132" t="s">
        <v>175</v>
      </c>
      <c r="B16" s="132"/>
      <c r="C16" s="132"/>
      <c r="D16" s="132"/>
      <c r="E16" s="132"/>
      <c r="F16" s="132"/>
      <c r="G16" s="130">
        <v>9</v>
      </c>
      <c r="H16" s="157">
        <f>SUM(H17:H19)</f>
        <v>962713</v>
      </c>
      <c r="I16" s="157">
        <f>SUM(I17:I19)</f>
        <v>962713</v>
      </c>
      <c r="J16" s="157">
        <f>SUM(J17:J19)</f>
        <v>2404732</v>
      </c>
      <c r="K16" s="157">
        <f>SUM(K17:K19)</f>
        <v>2404732</v>
      </c>
    </row>
    <row r="17" spans="1:11" x14ac:dyDescent="0.25">
      <c r="A17" s="159" t="s">
        <v>176</v>
      </c>
      <c r="B17" s="159"/>
      <c r="C17" s="159"/>
      <c r="D17" s="159"/>
      <c r="E17" s="159"/>
      <c r="F17" s="159"/>
      <c r="G17" s="127">
        <v>10</v>
      </c>
      <c r="H17" s="128">
        <v>215243</v>
      </c>
      <c r="I17" s="128">
        <v>215243</v>
      </c>
      <c r="J17" s="158">
        <v>491819</v>
      </c>
      <c r="K17" s="158">
        <v>491819</v>
      </c>
    </row>
    <row r="18" spans="1:11" x14ac:dyDescent="0.25">
      <c r="A18" s="159" t="s">
        <v>177</v>
      </c>
      <c r="B18" s="159"/>
      <c r="C18" s="159"/>
      <c r="D18" s="159"/>
      <c r="E18" s="159"/>
      <c r="F18" s="159"/>
      <c r="G18" s="127">
        <v>11</v>
      </c>
      <c r="H18" s="128">
        <v>35621</v>
      </c>
      <c r="I18" s="128">
        <v>35621</v>
      </c>
      <c r="J18" s="158">
        <v>6471</v>
      </c>
      <c r="K18" s="158">
        <v>6471</v>
      </c>
    </row>
    <row r="19" spans="1:11" x14ac:dyDescent="0.25">
      <c r="A19" s="159" t="s">
        <v>178</v>
      </c>
      <c r="B19" s="159"/>
      <c r="C19" s="159"/>
      <c r="D19" s="159"/>
      <c r="E19" s="159"/>
      <c r="F19" s="159"/>
      <c r="G19" s="127">
        <v>12</v>
      </c>
      <c r="H19" s="128">
        <f>1273010-560739-422</f>
        <v>711849</v>
      </c>
      <c r="I19" s="128">
        <f>1273010-560739-422</f>
        <v>711849</v>
      </c>
      <c r="J19" s="158">
        <f>2465234-558370-422</f>
        <v>1906442</v>
      </c>
      <c r="K19" s="158">
        <f>2465234-558370-422</f>
        <v>1906442</v>
      </c>
    </row>
    <row r="20" spans="1:11" x14ac:dyDescent="0.25">
      <c r="A20" s="132" t="s">
        <v>179</v>
      </c>
      <c r="B20" s="132"/>
      <c r="C20" s="132"/>
      <c r="D20" s="132"/>
      <c r="E20" s="132"/>
      <c r="F20" s="132"/>
      <c r="G20" s="130">
        <v>13</v>
      </c>
      <c r="H20" s="157">
        <f>SUM(H21:H23)</f>
        <v>633601</v>
      </c>
      <c r="I20" s="157">
        <f>SUM(I21:I23)</f>
        <v>633601</v>
      </c>
      <c r="J20" s="157">
        <f>SUM(J21:J23)</f>
        <v>860792</v>
      </c>
      <c r="K20" s="157">
        <f>SUM(K21:K23)</f>
        <v>860792</v>
      </c>
    </row>
    <row r="21" spans="1:11" x14ac:dyDescent="0.25">
      <c r="A21" s="159" t="s">
        <v>180</v>
      </c>
      <c r="B21" s="159"/>
      <c r="C21" s="159"/>
      <c r="D21" s="159"/>
      <c r="E21" s="159"/>
      <c r="F21" s="159"/>
      <c r="G21" s="127">
        <v>14</v>
      </c>
      <c r="H21" s="128">
        <v>403208</v>
      </c>
      <c r="I21" s="128">
        <v>403208</v>
      </c>
      <c r="J21" s="158">
        <v>540117</v>
      </c>
      <c r="K21" s="158">
        <v>540117</v>
      </c>
    </row>
    <row r="22" spans="1:11" x14ac:dyDescent="0.25">
      <c r="A22" s="159" t="s">
        <v>181</v>
      </c>
      <c r="B22" s="159"/>
      <c r="C22" s="159"/>
      <c r="D22" s="159"/>
      <c r="E22" s="159"/>
      <c r="F22" s="159"/>
      <c r="G22" s="127">
        <v>15</v>
      </c>
      <c r="H22" s="128">
        <v>146718</v>
      </c>
      <c r="I22" s="128">
        <v>146718</v>
      </c>
      <c r="J22" s="158">
        <v>208958</v>
      </c>
      <c r="K22" s="158">
        <v>208958</v>
      </c>
    </row>
    <row r="23" spans="1:11" x14ac:dyDescent="0.25">
      <c r="A23" s="159" t="s">
        <v>182</v>
      </c>
      <c r="B23" s="159"/>
      <c r="C23" s="159"/>
      <c r="D23" s="159"/>
      <c r="E23" s="159"/>
      <c r="F23" s="159"/>
      <c r="G23" s="127">
        <v>16</v>
      </c>
      <c r="H23" s="128">
        <v>83675</v>
      </c>
      <c r="I23" s="128">
        <v>83675</v>
      </c>
      <c r="J23" s="158">
        <v>111717</v>
      </c>
      <c r="K23" s="158">
        <v>111717</v>
      </c>
    </row>
    <row r="24" spans="1:11" x14ac:dyDescent="0.25">
      <c r="A24" s="133" t="s">
        <v>183</v>
      </c>
      <c r="B24" s="133"/>
      <c r="C24" s="133"/>
      <c r="D24" s="133"/>
      <c r="E24" s="133"/>
      <c r="F24" s="133"/>
      <c r="G24" s="127">
        <v>17</v>
      </c>
      <c r="H24" s="128">
        <f>3430621+559250</f>
        <v>3989871</v>
      </c>
      <c r="I24" s="128">
        <f>3430621+559250</f>
        <v>3989871</v>
      </c>
      <c r="J24" s="158">
        <f>3450696+370493</f>
        <v>3821189</v>
      </c>
      <c r="K24" s="158">
        <f>3450696+370493</f>
        <v>3821189</v>
      </c>
    </row>
    <row r="25" spans="1:11" x14ac:dyDescent="0.25">
      <c r="A25" s="133" t="s">
        <v>184</v>
      </c>
      <c r="B25" s="133"/>
      <c r="C25" s="133"/>
      <c r="D25" s="133"/>
      <c r="E25" s="133"/>
      <c r="F25" s="133"/>
      <c r="G25" s="127">
        <v>18</v>
      </c>
      <c r="H25" s="128">
        <v>106937</v>
      </c>
      <c r="I25" s="128">
        <v>106937</v>
      </c>
      <c r="J25" s="158">
        <v>226369</v>
      </c>
      <c r="K25" s="158">
        <v>226369</v>
      </c>
    </row>
    <row r="26" spans="1:11" x14ac:dyDescent="0.25">
      <c r="A26" s="132" t="s">
        <v>185</v>
      </c>
      <c r="B26" s="132"/>
      <c r="C26" s="132"/>
      <c r="D26" s="132"/>
      <c r="E26" s="132"/>
      <c r="F26" s="132"/>
      <c r="G26" s="130">
        <v>19</v>
      </c>
      <c r="H26" s="157">
        <f>H27+H28</f>
        <v>0</v>
      </c>
      <c r="I26" s="157">
        <f>I27+I28</f>
        <v>0</v>
      </c>
      <c r="J26" s="157">
        <f>J27+J28</f>
        <v>0</v>
      </c>
      <c r="K26" s="157">
        <f>K27+K28</f>
        <v>0</v>
      </c>
    </row>
    <row r="27" spans="1:11" x14ac:dyDescent="0.25">
      <c r="A27" s="159" t="s">
        <v>186</v>
      </c>
      <c r="B27" s="159"/>
      <c r="C27" s="159"/>
      <c r="D27" s="159"/>
      <c r="E27" s="159"/>
      <c r="F27" s="159"/>
      <c r="G27" s="127">
        <v>20</v>
      </c>
      <c r="H27" s="128">
        <v>0</v>
      </c>
      <c r="I27" s="128">
        <v>0</v>
      </c>
      <c r="J27" s="158">
        <v>0</v>
      </c>
      <c r="K27" s="158">
        <v>0</v>
      </c>
    </row>
    <row r="28" spans="1:11" x14ac:dyDescent="0.25">
      <c r="A28" s="159" t="s">
        <v>187</v>
      </c>
      <c r="B28" s="159"/>
      <c r="C28" s="159"/>
      <c r="D28" s="159"/>
      <c r="E28" s="159"/>
      <c r="F28" s="159"/>
      <c r="G28" s="127">
        <v>21</v>
      </c>
      <c r="H28" s="128">
        <v>0</v>
      </c>
      <c r="I28" s="128">
        <v>0</v>
      </c>
      <c r="J28" s="158">
        <v>0</v>
      </c>
      <c r="K28" s="158">
        <v>0</v>
      </c>
    </row>
    <row r="29" spans="1:11" x14ac:dyDescent="0.25">
      <c r="A29" s="132" t="s">
        <v>188</v>
      </c>
      <c r="B29" s="132"/>
      <c r="C29" s="132"/>
      <c r="D29" s="132"/>
      <c r="E29" s="132"/>
      <c r="F29" s="132"/>
      <c r="G29" s="130">
        <v>22</v>
      </c>
      <c r="H29" s="157">
        <f>SUM(H30:H35)</f>
        <v>0</v>
      </c>
      <c r="I29" s="157">
        <f>SUM(I30:I35)</f>
        <v>0</v>
      </c>
      <c r="J29" s="157">
        <f>SUM(J30:J35)</f>
        <v>0</v>
      </c>
      <c r="K29" s="157">
        <f>SUM(K30:K35)</f>
        <v>0</v>
      </c>
    </row>
    <row r="30" spans="1:11" x14ac:dyDescent="0.25">
      <c r="A30" s="159" t="s">
        <v>189</v>
      </c>
      <c r="B30" s="159"/>
      <c r="C30" s="159"/>
      <c r="D30" s="159"/>
      <c r="E30" s="159"/>
      <c r="F30" s="159"/>
      <c r="G30" s="127">
        <v>23</v>
      </c>
      <c r="H30" s="128">
        <v>0</v>
      </c>
      <c r="I30" s="128">
        <v>0</v>
      </c>
      <c r="J30" s="158">
        <v>0</v>
      </c>
      <c r="K30" s="158">
        <v>0</v>
      </c>
    </row>
    <row r="31" spans="1:11" x14ac:dyDescent="0.25">
      <c r="A31" s="159" t="s">
        <v>190</v>
      </c>
      <c r="B31" s="159"/>
      <c r="C31" s="159"/>
      <c r="D31" s="159"/>
      <c r="E31" s="159"/>
      <c r="F31" s="159"/>
      <c r="G31" s="127">
        <v>24</v>
      </c>
      <c r="H31" s="128">
        <v>0</v>
      </c>
      <c r="I31" s="128">
        <v>0</v>
      </c>
      <c r="J31" s="158">
        <v>0</v>
      </c>
      <c r="K31" s="158">
        <v>0</v>
      </c>
    </row>
    <row r="32" spans="1:11" x14ac:dyDescent="0.25">
      <c r="A32" s="159" t="s">
        <v>191</v>
      </c>
      <c r="B32" s="159"/>
      <c r="C32" s="159"/>
      <c r="D32" s="159"/>
      <c r="E32" s="159"/>
      <c r="F32" s="159"/>
      <c r="G32" s="127">
        <v>25</v>
      </c>
      <c r="H32" s="128">
        <v>0</v>
      </c>
      <c r="I32" s="128">
        <v>0</v>
      </c>
      <c r="J32" s="158">
        <v>0</v>
      </c>
      <c r="K32" s="158">
        <v>0</v>
      </c>
    </row>
    <row r="33" spans="1:11" x14ac:dyDescent="0.25">
      <c r="A33" s="159" t="s">
        <v>192</v>
      </c>
      <c r="B33" s="159"/>
      <c r="C33" s="159"/>
      <c r="D33" s="159"/>
      <c r="E33" s="159"/>
      <c r="F33" s="159"/>
      <c r="G33" s="127">
        <v>26</v>
      </c>
      <c r="H33" s="128">
        <v>0</v>
      </c>
      <c r="I33" s="128">
        <v>0</v>
      </c>
      <c r="J33" s="158">
        <v>0</v>
      </c>
      <c r="K33" s="158">
        <v>0</v>
      </c>
    </row>
    <row r="34" spans="1:11" x14ac:dyDescent="0.25">
      <c r="A34" s="159" t="s">
        <v>193</v>
      </c>
      <c r="B34" s="159"/>
      <c r="C34" s="159"/>
      <c r="D34" s="159"/>
      <c r="E34" s="159"/>
      <c r="F34" s="159"/>
      <c r="G34" s="127">
        <v>27</v>
      </c>
      <c r="H34" s="128">
        <v>0</v>
      </c>
      <c r="I34" s="128">
        <v>0</v>
      </c>
      <c r="J34" s="158">
        <v>0</v>
      </c>
      <c r="K34" s="158">
        <v>0</v>
      </c>
    </row>
    <row r="35" spans="1:11" x14ac:dyDescent="0.25">
      <c r="A35" s="159" t="s">
        <v>194</v>
      </c>
      <c r="B35" s="159"/>
      <c r="C35" s="159"/>
      <c r="D35" s="159"/>
      <c r="E35" s="159"/>
      <c r="F35" s="159"/>
      <c r="G35" s="127">
        <v>28</v>
      </c>
      <c r="H35" s="128">
        <v>0</v>
      </c>
      <c r="I35" s="128">
        <v>0</v>
      </c>
      <c r="J35" s="158">
        <v>0</v>
      </c>
      <c r="K35" s="158">
        <v>0</v>
      </c>
    </row>
    <row r="36" spans="1:11" x14ac:dyDescent="0.25">
      <c r="A36" s="133" t="s">
        <v>195</v>
      </c>
      <c r="B36" s="133"/>
      <c r="C36" s="133"/>
      <c r="D36" s="133"/>
      <c r="E36" s="133"/>
      <c r="F36" s="133"/>
      <c r="G36" s="127">
        <v>29</v>
      </c>
      <c r="H36" s="128">
        <v>6313</v>
      </c>
      <c r="I36" s="128">
        <v>6313</v>
      </c>
      <c r="J36" s="158">
        <f>25820+435250+740000</f>
        <v>1201070</v>
      </c>
      <c r="K36" s="158">
        <f>25820+435250+740000</f>
        <v>1201070</v>
      </c>
    </row>
    <row r="37" spans="1:11" x14ac:dyDescent="0.25">
      <c r="A37" s="155" t="s">
        <v>196</v>
      </c>
      <c r="B37" s="156"/>
      <c r="C37" s="156"/>
      <c r="D37" s="156"/>
      <c r="E37" s="156"/>
      <c r="F37" s="156"/>
      <c r="G37" s="130">
        <v>30</v>
      </c>
      <c r="H37" s="157">
        <f>SUM(H38:H47)</f>
        <v>8698</v>
      </c>
      <c r="I37" s="157">
        <f>SUM(I38:I47)</f>
        <v>8698</v>
      </c>
      <c r="J37" s="157">
        <f>SUM(J38:J47)</f>
        <v>211</v>
      </c>
      <c r="K37" s="157">
        <f>SUM(K38:K47)</f>
        <v>211</v>
      </c>
    </row>
    <row r="38" spans="1:11" ht="21" customHeight="1" x14ac:dyDescent="0.25">
      <c r="A38" s="133" t="s">
        <v>197</v>
      </c>
      <c r="B38" s="133"/>
      <c r="C38" s="133"/>
      <c r="D38" s="133"/>
      <c r="E38" s="133"/>
      <c r="F38" s="133"/>
      <c r="G38" s="127">
        <v>31</v>
      </c>
      <c r="H38" s="128">
        <v>0</v>
      </c>
      <c r="I38" s="128">
        <v>0</v>
      </c>
      <c r="J38" s="158">
        <v>0</v>
      </c>
      <c r="K38" s="158">
        <v>0</v>
      </c>
    </row>
    <row r="39" spans="1:11" ht="21" customHeight="1" x14ac:dyDescent="0.25">
      <c r="A39" s="133" t="s">
        <v>198</v>
      </c>
      <c r="B39" s="133"/>
      <c r="C39" s="133"/>
      <c r="D39" s="133"/>
      <c r="E39" s="133"/>
      <c r="F39" s="133"/>
      <c r="G39" s="127">
        <v>32</v>
      </c>
      <c r="H39" s="128">
        <v>0</v>
      </c>
      <c r="I39" s="128">
        <v>0</v>
      </c>
      <c r="J39" s="158">
        <v>0</v>
      </c>
      <c r="K39" s="158">
        <v>0</v>
      </c>
    </row>
    <row r="40" spans="1:11" ht="21" customHeight="1" x14ac:dyDescent="0.25">
      <c r="A40" s="133" t="s">
        <v>199</v>
      </c>
      <c r="B40" s="133"/>
      <c r="C40" s="133"/>
      <c r="D40" s="133"/>
      <c r="E40" s="133"/>
      <c r="F40" s="133"/>
      <c r="G40" s="127">
        <v>33</v>
      </c>
      <c r="H40" s="128">
        <v>0</v>
      </c>
      <c r="I40" s="128">
        <v>0</v>
      </c>
      <c r="J40" s="158">
        <v>0</v>
      </c>
      <c r="K40" s="158">
        <v>0</v>
      </c>
    </row>
    <row r="41" spans="1:11" ht="21" customHeight="1" x14ac:dyDescent="0.25">
      <c r="A41" s="133" t="s">
        <v>200</v>
      </c>
      <c r="B41" s="133"/>
      <c r="C41" s="133"/>
      <c r="D41" s="133"/>
      <c r="E41" s="133"/>
      <c r="F41" s="133"/>
      <c r="G41" s="127">
        <v>34</v>
      </c>
      <c r="H41" s="128">
        <v>0</v>
      </c>
      <c r="I41" s="128">
        <v>0</v>
      </c>
      <c r="J41" s="158">
        <v>0</v>
      </c>
      <c r="K41" s="158">
        <v>0</v>
      </c>
    </row>
    <row r="42" spans="1:11" ht="21" customHeight="1" x14ac:dyDescent="0.25">
      <c r="A42" s="133" t="s">
        <v>201</v>
      </c>
      <c r="B42" s="133"/>
      <c r="C42" s="133"/>
      <c r="D42" s="133"/>
      <c r="E42" s="133"/>
      <c r="F42" s="133"/>
      <c r="G42" s="127">
        <v>35</v>
      </c>
      <c r="H42" s="128">
        <v>0</v>
      </c>
      <c r="I42" s="128">
        <v>0</v>
      </c>
      <c r="J42" s="158">
        <v>0</v>
      </c>
      <c r="K42" s="158">
        <v>0</v>
      </c>
    </row>
    <row r="43" spans="1:11" x14ac:dyDescent="0.25">
      <c r="A43" s="133" t="s">
        <v>202</v>
      </c>
      <c r="B43" s="133"/>
      <c r="C43" s="133"/>
      <c r="D43" s="133"/>
      <c r="E43" s="133"/>
      <c r="F43" s="133"/>
      <c r="G43" s="127">
        <v>36</v>
      </c>
      <c r="H43" s="128">
        <v>0</v>
      </c>
      <c r="I43" s="128">
        <v>0</v>
      </c>
      <c r="J43" s="158">
        <v>0</v>
      </c>
      <c r="K43" s="158">
        <v>0</v>
      </c>
    </row>
    <row r="44" spans="1:11" x14ac:dyDescent="0.25">
      <c r="A44" s="133" t="s">
        <v>203</v>
      </c>
      <c r="B44" s="133"/>
      <c r="C44" s="133"/>
      <c r="D44" s="133"/>
      <c r="E44" s="133"/>
      <c r="F44" s="133"/>
      <c r="G44" s="127">
        <v>37</v>
      </c>
      <c r="H44" s="128">
        <v>8698</v>
      </c>
      <c r="I44" s="128">
        <v>8698</v>
      </c>
      <c r="J44" s="158">
        <v>211</v>
      </c>
      <c r="K44" s="158">
        <v>211</v>
      </c>
    </row>
    <row r="45" spans="1:11" x14ac:dyDescent="0.25">
      <c r="A45" s="133" t="s">
        <v>204</v>
      </c>
      <c r="B45" s="133"/>
      <c r="C45" s="133"/>
      <c r="D45" s="133"/>
      <c r="E45" s="133"/>
      <c r="F45" s="133"/>
      <c r="G45" s="127">
        <v>38</v>
      </c>
      <c r="H45" s="128">
        <v>0</v>
      </c>
      <c r="I45" s="128">
        <v>0</v>
      </c>
      <c r="J45" s="158">
        <v>0</v>
      </c>
      <c r="K45" s="158">
        <v>0</v>
      </c>
    </row>
    <row r="46" spans="1:11" x14ac:dyDescent="0.25">
      <c r="A46" s="133" t="s">
        <v>205</v>
      </c>
      <c r="B46" s="133"/>
      <c r="C46" s="133"/>
      <c r="D46" s="133"/>
      <c r="E46" s="133"/>
      <c r="F46" s="133"/>
      <c r="G46" s="127">
        <v>39</v>
      </c>
      <c r="H46" s="128">
        <v>0</v>
      </c>
      <c r="I46" s="128">
        <v>0</v>
      </c>
      <c r="J46" s="158">
        <v>0</v>
      </c>
      <c r="K46" s="158">
        <v>0</v>
      </c>
    </row>
    <row r="47" spans="1:11" x14ac:dyDescent="0.25">
      <c r="A47" s="133" t="s">
        <v>206</v>
      </c>
      <c r="B47" s="133"/>
      <c r="C47" s="133"/>
      <c r="D47" s="133"/>
      <c r="E47" s="133"/>
      <c r="F47" s="133"/>
      <c r="G47" s="127">
        <v>40</v>
      </c>
      <c r="H47" s="128">
        <v>0</v>
      </c>
      <c r="I47" s="128">
        <v>0</v>
      </c>
      <c r="J47" s="158">
        <v>0</v>
      </c>
      <c r="K47" s="158">
        <v>0</v>
      </c>
    </row>
    <row r="48" spans="1:11" x14ac:dyDescent="0.25">
      <c r="A48" s="155" t="s">
        <v>207</v>
      </c>
      <c r="B48" s="156"/>
      <c r="C48" s="156"/>
      <c r="D48" s="156"/>
      <c r="E48" s="156"/>
      <c r="F48" s="156"/>
      <c r="G48" s="130">
        <v>41</v>
      </c>
      <c r="H48" s="157">
        <f>SUM(H49:H55)</f>
        <v>435033</v>
      </c>
      <c r="I48" s="157">
        <f>SUM(I49:I55)</f>
        <v>435033</v>
      </c>
      <c r="J48" s="157">
        <f>SUM(J49:J55)</f>
        <v>437916</v>
      </c>
      <c r="K48" s="157">
        <f>SUM(K49:K55)</f>
        <v>437916</v>
      </c>
    </row>
    <row r="49" spans="1:11" ht="23.25" customHeight="1" x14ac:dyDescent="0.25">
      <c r="A49" s="133" t="s">
        <v>208</v>
      </c>
      <c r="B49" s="133"/>
      <c r="C49" s="133"/>
      <c r="D49" s="133"/>
      <c r="E49" s="133"/>
      <c r="F49" s="133"/>
      <c r="G49" s="127">
        <v>42</v>
      </c>
      <c r="H49" s="128">
        <v>0</v>
      </c>
      <c r="I49" s="128">
        <v>0</v>
      </c>
      <c r="J49" s="158">
        <v>0</v>
      </c>
      <c r="K49" s="158">
        <v>0</v>
      </c>
    </row>
    <row r="50" spans="1:11" ht="23.25" customHeight="1" x14ac:dyDescent="0.25">
      <c r="A50" s="160" t="s">
        <v>209</v>
      </c>
      <c r="B50" s="160"/>
      <c r="C50" s="160"/>
      <c r="D50" s="160"/>
      <c r="E50" s="160"/>
      <c r="F50" s="160"/>
      <c r="G50" s="127">
        <v>43</v>
      </c>
      <c r="H50" s="128">
        <v>0</v>
      </c>
      <c r="I50" s="128">
        <v>0</v>
      </c>
      <c r="J50" s="158">
        <v>0</v>
      </c>
      <c r="K50" s="158">
        <v>0</v>
      </c>
    </row>
    <row r="51" spans="1:11" x14ac:dyDescent="0.25">
      <c r="A51" s="160" t="s">
        <v>210</v>
      </c>
      <c r="B51" s="160"/>
      <c r="C51" s="160"/>
      <c r="D51" s="160"/>
      <c r="E51" s="160"/>
      <c r="F51" s="160"/>
      <c r="G51" s="127">
        <v>44</v>
      </c>
      <c r="H51" s="128">
        <f>172436+44+262135</f>
        <v>434615</v>
      </c>
      <c r="I51" s="128">
        <f>172480+262135</f>
        <v>434615</v>
      </c>
      <c r="J51" s="158">
        <f>165998+38+271507</f>
        <v>437543</v>
      </c>
      <c r="K51" s="158">
        <f>166036+271507</f>
        <v>437543</v>
      </c>
    </row>
    <row r="52" spans="1:11" x14ac:dyDescent="0.25">
      <c r="A52" s="160" t="s">
        <v>211</v>
      </c>
      <c r="B52" s="160"/>
      <c r="C52" s="160"/>
      <c r="D52" s="160"/>
      <c r="E52" s="160"/>
      <c r="F52" s="160"/>
      <c r="G52" s="127">
        <v>45</v>
      </c>
      <c r="H52" s="128">
        <f>1336-918</f>
        <v>418</v>
      </c>
      <c r="I52" s="128">
        <v>418</v>
      </c>
      <c r="J52" s="158">
        <f>434-61</f>
        <v>373</v>
      </c>
      <c r="K52" s="158">
        <f>434-61</f>
        <v>373</v>
      </c>
    </row>
    <row r="53" spans="1:11" x14ac:dyDescent="0.25">
      <c r="A53" s="160" t="s">
        <v>212</v>
      </c>
      <c r="B53" s="160"/>
      <c r="C53" s="160"/>
      <c r="D53" s="160"/>
      <c r="E53" s="160"/>
      <c r="F53" s="160"/>
      <c r="G53" s="127">
        <v>46</v>
      </c>
      <c r="H53" s="128">
        <v>0</v>
      </c>
      <c r="I53" s="128">
        <v>0</v>
      </c>
      <c r="J53" s="158">
        <v>0</v>
      </c>
      <c r="K53" s="158">
        <v>0</v>
      </c>
    </row>
    <row r="54" spans="1:11" x14ac:dyDescent="0.25">
      <c r="A54" s="160" t="s">
        <v>213</v>
      </c>
      <c r="B54" s="160"/>
      <c r="C54" s="160"/>
      <c r="D54" s="160"/>
      <c r="E54" s="160"/>
      <c r="F54" s="160"/>
      <c r="G54" s="127">
        <v>47</v>
      </c>
      <c r="H54" s="128">
        <v>0</v>
      </c>
      <c r="I54" s="128">
        <v>0</v>
      </c>
      <c r="J54" s="158">
        <v>0</v>
      </c>
      <c r="K54" s="158">
        <v>0</v>
      </c>
    </row>
    <row r="55" spans="1:11" x14ac:dyDescent="0.25">
      <c r="A55" s="160" t="s">
        <v>214</v>
      </c>
      <c r="B55" s="160"/>
      <c r="C55" s="160"/>
      <c r="D55" s="160"/>
      <c r="E55" s="160"/>
      <c r="F55" s="160"/>
      <c r="G55" s="127">
        <v>48</v>
      </c>
      <c r="H55" s="128">
        <v>0</v>
      </c>
      <c r="I55" s="128">
        <v>0</v>
      </c>
      <c r="J55" s="158">
        <v>0</v>
      </c>
      <c r="K55" s="158">
        <v>0</v>
      </c>
    </row>
    <row r="56" spans="1:11" ht="24" customHeight="1" x14ac:dyDescent="0.25">
      <c r="A56" s="161" t="s">
        <v>215</v>
      </c>
      <c r="B56" s="161"/>
      <c r="C56" s="161"/>
      <c r="D56" s="161"/>
      <c r="E56" s="161"/>
      <c r="F56" s="161"/>
      <c r="G56" s="127">
        <v>49</v>
      </c>
      <c r="H56" s="128">
        <v>0</v>
      </c>
      <c r="I56" s="128">
        <v>0</v>
      </c>
      <c r="J56" s="158">
        <v>0</v>
      </c>
      <c r="K56" s="158">
        <v>0</v>
      </c>
    </row>
    <row r="57" spans="1:11" x14ac:dyDescent="0.25">
      <c r="A57" s="161" t="s">
        <v>216</v>
      </c>
      <c r="B57" s="161"/>
      <c r="C57" s="161"/>
      <c r="D57" s="161"/>
      <c r="E57" s="161"/>
      <c r="F57" s="161"/>
      <c r="G57" s="127">
        <v>50</v>
      </c>
      <c r="H57" s="128">
        <v>0</v>
      </c>
      <c r="I57" s="128">
        <v>0</v>
      </c>
      <c r="J57" s="158">
        <v>0</v>
      </c>
      <c r="K57" s="158">
        <v>0</v>
      </c>
    </row>
    <row r="58" spans="1:11" ht="24" customHeight="1" x14ac:dyDescent="0.25">
      <c r="A58" s="161" t="s">
        <v>217</v>
      </c>
      <c r="B58" s="161"/>
      <c r="C58" s="161"/>
      <c r="D58" s="161"/>
      <c r="E58" s="161"/>
      <c r="F58" s="161"/>
      <c r="G58" s="127">
        <v>51</v>
      </c>
      <c r="H58" s="128">
        <v>0</v>
      </c>
      <c r="I58" s="128">
        <v>0</v>
      </c>
      <c r="J58" s="158">
        <v>0</v>
      </c>
      <c r="K58" s="158">
        <v>0</v>
      </c>
    </row>
    <row r="59" spans="1:11" x14ac:dyDescent="0.25">
      <c r="A59" s="161" t="s">
        <v>218</v>
      </c>
      <c r="B59" s="161"/>
      <c r="C59" s="161"/>
      <c r="D59" s="161"/>
      <c r="E59" s="161"/>
      <c r="F59" s="161"/>
      <c r="G59" s="127">
        <v>52</v>
      </c>
      <c r="H59" s="128">
        <v>0</v>
      </c>
      <c r="I59" s="128">
        <v>0</v>
      </c>
      <c r="J59" s="158">
        <v>0</v>
      </c>
      <c r="K59" s="158">
        <v>0</v>
      </c>
    </row>
    <row r="60" spans="1:11" x14ac:dyDescent="0.25">
      <c r="A60" s="155" t="s">
        <v>219</v>
      </c>
      <c r="B60" s="156"/>
      <c r="C60" s="156"/>
      <c r="D60" s="156"/>
      <c r="E60" s="156"/>
      <c r="F60" s="156"/>
      <c r="G60" s="130">
        <v>53</v>
      </c>
      <c r="H60" s="157">
        <f>H8+H37+H56+H57</f>
        <v>1871945</v>
      </c>
      <c r="I60" s="157">
        <f t="shared" ref="I60:K60" si="0">I8+I37+I56+I57</f>
        <v>1871945</v>
      </c>
      <c r="J60" s="157">
        <f t="shared" si="0"/>
        <v>3749228</v>
      </c>
      <c r="K60" s="157">
        <f t="shared" si="0"/>
        <v>3749228</v>
      </c>
    </row>
    <row r="61" spans="1:11" x14ac:dyDescent="0.25">
      <c r="A61" s="155" t="s">
        <v>220</v>
      </c>
      <c r="B61" s="156"/>
      <c r="C61" s="156"/>
      <c r="D61" s="156"/>
      <c r="E61" s="156"/>
      <c r="F61" s="156"/>
      <c r="G61" s="130">
        <v>54</v>
      </c>
      <c r="H61" s="157">
        <f>H14+H48+H58+H59</f>
        <v>6134468</v>
      </c>
      <c r="I61" s="157">
        <f t="shared" ref="I61:K61" si="1">I14+I48+I58+I59</f>
        <v>6134468</v>
      </c>
      <c r="J61" s="157">
        <f t="shared" si="1"/>
        <v>8952068</v>
      </c>
      <c r="K61" s="157">
        <f t="shared" si="1"/>
        <v>8952068</v>
      </c>
    </row>
    <row r="62" spans="1:11" x14ac:dyDescent="0.25">
      <c r="A62" s="155" t="s">
        <v>221</v>
      </c>
      <c r="B62" s="156"/>
      <c r="C62" s="156"/>
      <c r="D62" s="156"/>
      <c r="E62" s="156"/>
      <c r="F62" s="156"/>
      <c r="G62" s="130">
        <v>55</v>
      </c>
      <c r="H62" s="157">
        <f>H60-H61</f>
        <v>-4262523</v>
      </c>
      <c r="I62" s="157">
        <f t="shared" ref="I62:K62" si="2">I60-I61</f>
        <v>-4262523</v>
      </c>
      <c r="J62" s="157">
        <f t="shared" si="2"/>
        <v>-5202840</v>
      </c>
      <c r="K62" s="157">
        <f t="shared" si="2"/>
        <v>-5202840</v>
      </c>
    </row>
    <row r="63" spans="1:11" x14ac:dyDescent="0.25">
      <c r="A63" s="162" t="s">
        <v>222</v>
      </c>
      <c r="B63" s="162"/>
      <c r="C63" s="162"/>
      <c r="D63" s="162"/>
      <c r="E63" s="162"/>
      <c r="F63" s="162"/>
      <c r="G63" s="130">
        <v>56</v>
      </c>
      <c r="H63" s="157">
        <f>+IF((H60-H61)&gt;0,(H60-H61),0)</f>
        <v>0</v>
      </c>
      <c r="I63" s="157">
        <f t="shared" ref="I63:K63" si="3">+IF((I60-I61)&gt;0,(I60-I61),0)</f>
        <v>0</v>
      </c>
      <c r="J63" s="157">
        <f t="shared" si="3"/>
        <v>0</v>
      </c>
      <c r="K63" s="157">
        <f t="shared" si="3"/>
        <v>0</v>
      </c>
    </row>
    <row r="64" spans="1:11" x14ac:dyDescent="0.25">
      <c r="A64" s="162" t="s">
        <v>223</v>
      </c>
      <c r="B64" s="162"/>
      <c r="C64" s="162"/>
      <c r="D64" s="162"/>
      <c r="E64" s="162"/>
      <c r="F64" s="162"/>
      <c r="G64" s="130">
        <v>57</v>
      </c>
      <c r="H64" s="157">
        <f>+IF((H60-H61)&lt;0,(H60-H61),0)</f>
        <v>-4262523</v>
      </c>
      <c r="I64" s="157">
        <f t="shared" ref="I64:K64" si="4">+IF((I60-I61)&lt;0,(I60-I61),0)</f>
        <v>-4262523</v>
      </c>
      <c r="J64" s="157">
        <f t="shared" si="4"/>
        <v>-5202840</v>
      </c>
      <c r="K64" s="157">
        <f t="shared" si="4"/>
        <v>-5202840</v>
      </c>
    </row>
    <row r="65" spans="1:11" x14ac:dyDescent="0.25">
      <c r="A65" s="161" t="s">
        <v>224</v>
      </c>
      <c r="B65" s="161"/>
      <c r="C65" s="161"/>
      <c r="D65" s="161"/>
      <c r="E65" s="161"/>
      <c r="F65" s="161"/>
      <c r="G65" s="127">
        <v>58</v>
      </c>
      <c r="H65" s="128">
        <v>0</v>
      </c>
      <c r="I65" s="128">
        <v>0</v>
      </c>
      <c r="J65" s="158">
        <v>0</v>
      </c>
      <c r="K65" s="158">
        <v>0</v>
      </c>
    </row>
    <row r="66" spans="1:11" x14ac:dyDescent="0.25">
      <c r="A66" s="155" t="s">
        <v>225</v>
      </c>
      <c r="B66" s="156"/>
      <c r="C66" s="156"/>
      <c r="D66" s="156"/>
      <c r="E66" s="156"/>
      <c r="F66" s="156"/>
      <c r="G66" s="130">
        <v>59</v>
      </c>
      <c r="H66" s="157">
        <f>H62-H65</f>
        <v>-4262523</v>
      </c>
      <c r="I66" s="157">
        <f t="shared" ref="I66:K66" si="5">I62-I65</f>
        <v>-4262523</v>
      </c>
      <c r="J66" s="157">
        <f t="shared" si="5"/>
        <v>-5202840</v>
      </c>
      <c r="K66" s="157">
        <f t="shared" si="5"/>
        <v>-5202840</v>
      </c>
    </row>
    <row r="67" spans="1:11" x14ac:dyDescent="0.25">
      <c r="A67" s="162" t="s">
        <v>226</v>
      </c>
      <c r="B67" s="162"/>
      <c r="C67" s="162"/>
      <c r="D67" s="162"/>
      <c r="E67" s="162"/>
      <c r="F67" s="162"/>
      <c r="G67" s="130">
        <v>60</v>
      </c>
      <c r="H67" s="157">
        <f>+IF((H62-H65)&gt;0,(H62-H65),0)</f>
        <v>0</v>
      </c>
      <c r="I67" s="157">
        <f t="shared" ref="I67:K67" si="6">+IF((I62-I65)&gt;0,(I62-I65),0)</f>
        <v>0</v>
      </c>
      <c r="J67" s="157">
        <f t="shared" si="6"/>
        <v>0</v>
      </c>
      <c r="K67" s="157">
        <f t="shared" si="6"/>
        <v>0</v>
      </c>
    </row>
    <row r="68" spans="1:11" x14ac:dyDescent="0.25">
      <c r="A68" s="162" t="s">
        <v>227</v>
      </c>
      <c r="B68" s="162"/>
      <c r="C68" s="162"/>
      <c r="D68" s="162"/>
      <c r="E68" s="162"/>
      <c r="F68" s="162"/>
      <c r="G68" s="130">
        <v>61</v>
      </c>
      <c r="H68" s="157">
        <f>+IF((H62-H65)&lt;0,(H62-H65),0)</f>
        <v>-4262523</v>
      </c>
      <c r="I68" s="157">
        <f t="shared" ref="I68:K68" si="7">+IF((I62-I65)&lt;0,(I62-I65),0)</f>
        <v>-4262523</v>
      </c>
      <c r="J68" s="157">
        <f t="shared" si="7"/>
        <v>-5202840</v>
      </c>
      <c r="K68" s="157">
        <f t="shared" si="7"/>
        <v>-5202840</v>
      </c>
    </row>
    <row r="69" spans="1:11" x14ac:dyDescent="0.25">
      <c r="A69" s="135" t="s">
        <v>228</v>
      </c>
      <c r="B69" s="135"/>
      <c r="C69" s="135"/>
      <c r="D69" s="135"/>
      <c r="E69" s="135"/>
      <c r="F69" s="135"/>
      <c r="G69" s="163"/>
      <c r="H69" s="163"/>
      <c r="I69" s="163"/>
      <c r="J69" s="164"/>
      <c r="K69" s="164"/>
    </row>
    <row r="70" spans="1:11" ht="24.75" customHeight="1" x14ac:dyDescent="0.25">
      <c r="A70" s="155" t="s">
        <v>229</v>
      </c>
      <c r="B70" s="156"/>
      <c r="C70" s="156"/>
      <c r="D70" s="156"/>
      <c r="E70" s="156"/>
      <c r="F70" s="156"/>
      <c r="G70" s="130">
        <v>62</v>
      </c>
      <c r="H70" s="157">
        <f>H71-H72</f>
        <v>0</v>
      </c>
      <c r="I70" s="157">
        <f>I71-I72</f>
        <v>0</v>
      </c>
      <c r="J70" s="157">
        <f>J71-J72</f>
        <v>0</v>
      </c>
      <c r="K70" s="157">
        <f>K71-K72</f>
        <v>0</v>
      </c>
    </row>
    <row r="71" spans="1:11" x14ac:dyDescent="0.25">
      <c r="A71" s="160" t="s">
        <v>230</v>
      </c>
      <c r="B71" s="160"/>
      <c r="C71" s="160"/>
      <c r="D71" s="160"/>
      <c r="E71" s="160"/>
      <c r="F71" s="160"/>
      <c r="G71" s="127">
        <v>63</v>
      </c>
      <c r="H71" s="128">
        <v>0</v>
      </c>
      <c r="I71" s="128">
        <v>0</v>
      </c>
      <c r="J71" s="128">
        <v>0</v>
      </c>
      <c r="K71" s="128">
        <v>0</v>
      </c>
    </row>
    <row r="72" spans="1:11" x14ac:dyDescent="0.25">
      <c r="A72" s="160" t="s">
        <v>231</v>
      </c>
      <c r="B72" s="160"/>
      <c r="C72" s="160"/>
      <c r="D72" s="160"/>
      <c r="E72" s="160"/>
      <c r="F72" s="160"/>
      <c r="G72" s="127">
        <v>64</v>
      </c>
      <c r="H72" s="128">
        <v>0</v>
      </c>
      <c r="I72" s="128">
        <v>0</v>
      </c>
      <c r="J72" s="128">
        <v>0</v>
      </c>
      <c r="K72" s="128">
        <v>0</v>
      </c>
    </row>
    <row r="73" spans="1:11" x14ac:dyDescent="0.25">
      <c r="A73" s="161" t="s">
        <v>232</v>
      </c>
      <c r="B73" s="161"/>
      <c r="C73" s="161"/>
      <c r="D73" s="161"/>
      <c r="E73" s="161"/>
      <c r="F73" s="161"/>
      <c r="G73" s="127">
        <v>65</v>
      </c>
      <c r="H73" s="128">
        <v>0</v>
      </c>
      <c r="I73" s="128">
        <v>0</v>
      </c>
      <c r="J73" s="128">
        <v>0</v>
      </c>
      <c r="K73" s="128">
        <v>0</v>
      </c>
    </row>
    <row r="74" spans="1:11" x14ac:dyDescent="0.25">
      <c r="A74" s="162" t="s">
        <v>233</v>
      </c>
      <c r="B74" s="162"/>
      <c r="C74" s="162"/>
      <c r="D74" s="162"/>
      <c r="E74" s="162"/>
      <c r="F74" s="162"/>
      <c r="G74" s="130">
        <v>66</v>
      </c>
      <c r="H74" s="157">
        <v>0</v>
      </c>
      <c r="I74" s="157">
        <v>0</v>
      </c>
      <c r="J74" s="157">
        <v>0</v>
      </c>
      <c r="K74" s="157">
        <v>0</v>
      </c>
    </row>
    <row r="75" spans="1:11" x14ac:dyDescent="0.25">
      <c r="A75" s="162" t="s">
        <v>234</v>
      </c>
      <c r="B75" s="162"/>
      <c r="C75" s="162"/>
      <c r="D75" s="162"/>
      <c r="E75" s="162"/>
      <c r="F75" s="162"/>
      <c r="G75" s="130">
        <v>67</v>
      </c>
      <c r="H75" s="157">
        <v>0</v>
      </c>
      <c r="I75" s="157">
        <v>0</v>
      </c>
      <c r="J75" s="157">
        <v>0</v>
      </c>
      <c r="K75" s="157">
        <v>0</v>
      </c>
    </row>
    <row r="76" spans="1:11" x14ac:dyDescent="0.25">
      <c r="A76" s="135" t="s">
        <v>235</v>
      </c>
      <c r="B76" s="135"/>
      <c r="C76" s="135"/>
      <c r="D76" s="135"/>
      <c r="E76" s="135"/>
      <c r="F76" s="135"/>
      <c r="G76" s="163"/>
      <c r="H76" s="163"/>
      <c r="I76" s="163"/>
      <c r="J76" s="164"/>
      <c r="K76" s="164"/>
    </row>
    <row r="77" spans="1:11" x14ac:dyDescent="0.25">
      <c r="A77" s="155" t="s">
        <v>236</v>
      </c>
      <c r="B77" s="156"/>
      <c r="C77" s="156"/>
      <c r="D77" s="156"/>
      <c r="E77" s="156"/>
      <c r="F77" s="156"/>
      <c r="G77" s="130">
        <v>68</v>
      </c>
      <c r="H77" s="157">
        <v>0</v>
      </c>
      <c r="I77" s="157">
        <v>0</v>
      </c>
      <c r="J77" s="157">
        <v>0</v>
      </c>
      <c r="K77" s="157">
        <v>0</v>
      </c>
    </row>
    <row r="78" spans="1:11" x14ac:dyDescent="0.25">
      <c r="A78" s="160" t="s">
        <v>237</v>
      </c>
      <c r="B78" s="160"/>
      <c r="C78" s="160"/>
      <c r="D78" s="160"/>
      <c r="E78" s="160"/>
      <c r="F78" s="160"/>
      <c r="G78" s="138">
        <v>69</v>
      </c>
      <c r="H78" s="165">
        <v>0</v>
      </c>
      <c r="I78" s="165">
        <v>0</v>
      </c>
      <c r="J78" s="165">
        <v>0</v>
      </c>
      <c r="K78" s="165">
        <v>0</v>
      </c>
    </row>
    <row r="79" spans="1:11" x14ac:dyDescent="0.25">
      <c r="A79" s="160" t="s">
        <v>238</v>
      </c>
      <c r="B79" s="160"/>
      <c r="C79" s="160"/>
      <c r="D79" s="160"/>
      <c r="E79" s="160"/>
      <c r="F79" s="160"/>
      <c r="G79" s="138">
        <v>70</v>
      </c>
      <c r="H79" s="165">
        <v>0</v>
      </c>
      <c r="I79" s="165">
        <v>0</v>
      </c>
      <c r="J79" s="165">
        <v>0</v>
      </c>
      <c r="K79" s="165">
        <v>0</v>
      </c>
    </row>
    <row r="80" spans="1:11" x14ac:dyDescent="0.25">
      <c r="A80" s="155" t="s">
        <v>239</v>
      </c>
      <c r="B80" s="156"/>
      <c r="C80" s="156"/>
      <c r="D80" s="156"/>
      <c r="E80" s="156"/>
      <c r="F80" s="156"/>
      <c r="G80" s="130">
        <v>71</v>
      </c>
      <c r="H80" s="157">
        <v>0</v>
      </c>
      <c r="I80" s="157">
        <v>0</v>
      </c>
      <c r="J80" s="157">
        <v>0</v>
      </c>
      <c r="K80" s="157">
        <v>0</v>
      </c>
    </row>
    <row r="81" spans="1:11" x14ac:dyDescent="0.25">
      <c r="A81" s="155" t="s">
        <v>240</v>
      </c>
      <c r="B81" s="156"/>
      <c r="C81" s="156"/>
      <c r="D81" s="156"/>
      <c r="E81" s="156"/>
      <c r="F81" s="156"/>
      <c r="G81" s="130">
        <v>72</v>
      </c>
      <c r="H81" s="157">
        <v>0</v>
      </c>
      <c r="I81" s="157">
        <v>0</v>
      </c>
      <c r="J81" s="157">
        <v>0</v>
      </c>
      <c r="K81" s="157">
        <v>0</v>
      </c>
    </row>
    <row r="82" spans="1:11" x14ac:dyDescent="0.25">
      <c r="A82" s="162" t="s">
        <v>241</v>
      </c>
      <c r="B82" s="162"/>
      <c r="C82" s="162"/>
      <c r="D82" s="162"/>
      <c r="E82" s="162"/>
      <c r="F82" s="162"/>
      <c r="G82" s="130">
        <v>73</v>
      </c>
      <c r="H82" s="157">
        <v>0</v>
      </c>
      <c r="I82" s="157">
        <v>0</v>
      </c>
      <c r="J82" s="157">
        <v>0</v>
      </c>
      <c r="K82" s="157">
        <v>0</v>
      </c>
    </row>
    <row r="83" spans="1:11" x14ac:dyDescent="0.25">
      <c r="A83" s="162" t="s">
        <v>242</v>
      </c>
      <c r="B83" s="162"/>
      <c r="C83" s="162"/>
      <c r="D83" s="162"/>
      <c r="E83" s="162"/>
      <c r="F83" s="162"/>
      <c r="G83" s="130">
        <v>74</v>
      </c>
      <c r="H83" s="157">
        <v>0</v>
      </c>
      <c r="I83" s="157">
        <v>0</v>
      </c>
      <c r="J83" s="157">
        <v>0</v>
      </c>
      <c r="K83" s="157">
        <v>0</v>
      </c>
    </row>
    <row r="84" spans="1:11" x14ac:dyDescent="0.25">
      <c r="A84" s="135" t="s">
        <v>243</v>
      </c>
      <c r="B84" s="135"/>
      <c r="C84" s="135"/>
      <c r="D84" s="135"/>
      <c r="E84" s="135"/>
      <c r="F84" s="135"/>
      <c r="G84" s="163"/>
      <c r="H84" s="163"/>
      <c r="I84" s="163"/>
      <c r="J84" s="164"/>
      <c r="K84" s="164"/>
    </row>
    <row r="85" spans="1:11" x14ac:dyDescent="0.25">
      <c r="A85" s="166" t="s">
        <v>244</v>
      </c>
      <c r="B85" s="167"/>
      <c r="C85" s="167"/>
      <c r="D85" s="167"/>
      <c r="E85" s="167"/>
      <c r="F85" s="167"/>
      <c r="G85" s="130">
        <v>75</v>
      </c>
      <c r="H85" s="168">
        <f>H86+H87</f>
        <v>0</v>
      </c>
      <c r="I85" s="168">
        <f>I86+I87</f>
        <v>0</v>
      </c>
      <c r="J85" s="168">
        <f>J86+J87</f>
        <v>0</v>
      </c>
      <c r="K85" s="168">
        <f>K86+K87</f>
        <v>0</v>
      </c>
    </row>
    <row r="86" spans="1:11" x14ac:dyDescent="0.25">
      <c r="A86" s="169" t="s">
        <v>245</v>
      </c>
      <c r="B86" s="169"/>
      <c r="C86" s="169"/>
      <c r="D86" s="169"/>
      <c r="E86" s="169"/>
      <c r="F86" s="169"/>
      <c r="G86" s="127">
        <v>76</v>
      </c>
      <c r="H86" s="170">
        <v>0</v>
      </c>
      <c r="I86" s="170">
        <v>0</v>
      </c>
      <c r="J86" s="171">
        <v>0</v>
      </c>
      <c r="K86" s="171">
        <v>0</v>
      </c>
    </row>
    <row r="87" spans="1:11" x14ac:dyDescent="0.25">
      <c r="A87" s="169" t="s">
        <v>246</v>
      </c>
      <c r="B87" s="169"/>
      <c r="C87" s="169"/>
      <c r="D87" s="169"/>
      <c r="E87" s="169"/>
      <c r="F87" s="169"/>
      <c r="G87" s="127">
        <v>77</v>
      </c>
      <c r="H87" s="170">
        <v>0</v>
      </c>
      <c r="I87" s="170">
        <v>0</v>
      </c>
      <c r="J87" s="171">
        <v>0</v>
      </c>
      <c r="K87" s="171">
        <v>0</v>
      </c>
    </row>
    <row r="88" spans="1:11" x14ac:dyDescent="0.25">
      <c r="A88" s="172" t="s">
        <v>247</v>
      </c>
      <c r="B88" s="172"/>
      <c r="C88" s="172"/>
      <c r="D88" s="172"/>
      <c r="E88" s="172"/>
      <c r="F88" s="172"/>
      <c r="G88" s="173"/>
      <c r="H88" s="173"/>
      <c r="I88" s="173"/>
      <c r="J88" s="164"/>
      <c r="K88" s="164"/>
    </row>
    <row r="89" spans="1:11" x14ac:dyDescent="0.25">
      <c r="A89" s="126" t="s">
        <v>248</v>
      </c>
      <c r="B89" s="126"/>
      <c r="C89" s="126"/>
      <c r="D89" s="126"/>
      <c r="E89" s="126"/>
      <c r="F89" s="126"/>
      <c r="G89" s="127">
        <v>78</v>
      </c>
      <c r="H89" s="174">
        <f>+H68</f>
        <v>-4262523</v>
      </c>
      <c r="I89" s="174">
        <f t="shared" ref="I89:K89" si="8">+I68</f>
        <v>-4262523</v>
      </c>
      <c r="J89" s="170">
        <f t="shared" si="8"/>
        <v>-5202840</v>
      </c>
      <c r="K89" s="170">
        <f t="shared" si="8"/>
        <v>-5202840</v>
      </c>
    </row>
    <row r="90" spans="1:11" ht="25.5" customHeight="1" x14ac:dyDescent="0.25">
      <c r="A90" s="129" t="s">
        <v>249</v>
      </c>
      <c r="B90" s="129"/>
      <c r="C90" s="129"/>
      <c r="D90" s="129"/>
      <c r="E90" s="129"/>
      <c r="F90" s="129"/>
      <c r="G90" s="130">
        <v>79</v>
      </c>
      <c r="H90" s="168">
        <f>H91+H98</f>
        <v>0</v>
      </c>
      <c r="I90" s="168">
        <f>I91+I98</f>
        <v>0</v>
      </c>
      <c r="J90" s="168">
        <f t="shared" ref="J90:K90" si="9">J91+J98</f>
        <v>-2599080</v>
      </c>
      <c r="K90" s="168">
        <f t="shared" si="9"/>
        <v>-2599080</v>
      </c>
    </row>
    <row r="91" spans="1:11" x14ac:dyDescent="0.25">
      <c r="A91" s="129" t="s">
        <v>250</v>
      </c>
      <c r="B91" s="129"/>
      <c r="C91" s="129"/>
      <c r="D91" s="129"/>
      <c r="E91" s="129"/>
      <c r="F91" s="129"/>
      <c r="G91" s="130">
        <v>80</v>
      </c>
      <c r="H91" s="168">
        <f>SUM(H92:H96)</f>
        <v>0</v>
      </c>
      <c r="I91" s="168">
        <f>SUM(I92:I96)</f>
        <v>0</v>
      </c>
      <c r="J91" s="168">
        <f t="shared" ref="J91:K91" si="10">SUM(J92:J96)</f>
        <v>-2599080</v>
      </c>
      <c r="K91" s="168">
        <f t="shared" si="10"/>
        <v>-2599080</v>
      </c>
    </row>
    <row r="92" spans="1:11" x14ac:dyDescent="0.25">
      <c r="A92" s="175" t="s">
        <v>251</v>
      </c>
      <c r="B92" s="176"/>
      <c r="C92" s="176"/>
      <c r="D92" s="176"/>
      <c r="E92" s="176"/>
      <c r="F92" s="177"/>
      <c r="G92" s="127">
        <v>81</v>
      </c>
      <c r="H92" s="171">
        <v>0</v>
      </c>
      <c r="I92" s="171">
        <v>0</v>
      </c>
      <c r="J92" s="171">
        <v>0</v>
      </c>
      <c r="K92" s="171">
        <v>0</v>
      </c>
    </row>
    <row r="93" spans="1:11" ht="23.25" customHeight="1" x14ac:dyDescent="0.25">
      <c r="A93" s="160" t="s">
        <v>252</v>
      </c>
      <c r="B93" s="160"/>
      <c r="C93" s="160"/>
      <c r="D93" s="160"/>
      <c r="E93" s="160"/>
      <c r="F93" s="160"/>
      <c r="G93" s="127">
        <v>82</v>
      </c>
      <c r="H93" s="170">
        <v>0</v>
      </c>
      <c r="I93" s="170">
        <v>0</v>
      </c>
      <c r="J93" s="178">
        <v>-2599080</v>
      </c>
      <c r="K93" s="178">
        <v>-2599080</v>
      </c>
    </row>
    <row r="94" spans="1:11" ht="23.25" customHeight="1" x14ac:dyDescent="0.25">
      <c r="A94" s="160" t="s">
        <v>253</v>
      </c>
      <c r="B94" s="160"/>
      <c r="C94" s="160"/>
      <c r="D94" s="160"/>
      <c r="E94" s="160"/>
      <c r="F94" s="160"/>
      <c r="G94" s="127">
        <v>83</v>
      </c>
      <c r="H94" s="171">
        <v>0</v>
      </c>
      <c r="I94" s="171">
        <v>0</v>
      </c>
      <c r="J94" s="171">
        <v>0</v>
      </c>
      <c r="K94" s="171">
        <v>0</v>
      </c>
    </row>
    <row r="95" spans="1:11" x14ac:dyDescent="0.25">
      <c r="A95" s="160" t="s">
        <v>254</v>
      </c>
      <c r="B95" s="160"/>
      <c r="C95" s="160"/>
      <c r="D95" s="160"/>
      <c r="E95" s="160"/>
      <c r="F95" s="160"/>
      <c r="G95" s="127">
        <v>84</v>
      </c>
      <c r="H95" s="171">
        <v>0</v>
      </c>
      <c r="I95" s="171">
        <v>0</v>
      </c>
      <c r="J95" s="171">
        <v>0</v>
      </c>
      <c r="K95" s="171">
        <v>0</v>
      </c>
    </row>
    <row r="96" spans="1:11" x14ac:dyDescent="0.25">
      <c r="A96" s="160" t="s">
        <v>255</v>
      </c>
      <c r="B96" s="160"/>
      <c r="C96" s="160"/>
      <c r="D96" s="160"/>
      <c r="E96" s="160"/>
      <c r="F96" s="160"/>
      <c r="G96" s="127">
        <v>85</v>
      </c>
      <c r="H96" s="171">
        <v>0</v>
      </c>
      <c r="I96" s="171">
        <v>0</v>
      </c>
      <c r="J96" s="171">
        <v>0</v>
      </c>
      <c r="K96" s="171">
        <v>0</v>
      </c>
    </row>
    <row r="97" spans="1:11" x14ac:dyDescent="0.25">
      <c r="A97" s="160" t="s">
        <v>256</v>
      </c>
      <c r="B97" s="160"/>
      <c r="C97" s="160"/>
      <c r="D97" s="160"/>
      <c r="E97" s="160"/>
      <c r="F97" s="160"/>
      <c r="G97" s="127">
        <v>86</v>
      </c>
      <c r="H97" s="170">
        <v>0</v>
      </c>
      <c r="I97" s="170">
        <v>0</v>
      </c>
      <c r="J97" s="178">
        <v>0</v>
      </c>
      <c r="K97" s="171">
        <v>0</v>
      </c>
    </row>
    <row r="98" spans="1:11" x14ac:dyDescent="0.25">
      <c r="A98" s="162" t="s">
        <v>257</v>
      </c>
      <c r="B98" s="162"/>
      <c r="C98" s="162"/>
      <c r="D98" s="162"/>
      <c r="E98" s="162"/>
      <c r="F98" s="162"/>
      <c r="G98" s="130">
        <v>87</v>
      </c>
      <c r="H98" s="179">
        <f>SUM(H99:H106)</f>
        <v>0</v>
      </c>
      <c r="I98" s="179">
        <f>SUM(I99:I106)</f>
        <v>0</v>
      </c>
      <c r="J98" s="179">
        <f t="shared" ref="J98:K98" si="11">SUM(J99:J106)</f>
        <v>0</v>
      </c>
      <c r="K98" s="179">
        <f t="shared" si="11"/>
        <v>0</v>
      </c>
    </row>
    <row r="99" spans="1:11" x14ac:dyDescent="0.25">
      <c r="A99" s="160" t="s">
        <v>258</v>
      </c>
      <c r="B99" s="160"/>
      <c r="C99" s="160"/>
      <c r="D99" s="160"/>
      <c r="E99" s="160"/>
      <c r="F99" s="160"/>
      <c r="G99" s="127">
        <v>88</v>
      </c>
      <c r="H99" s="171">
        <v>0</v>
      </c>
      <c r="I99" s="171">
        <v>0</v>
      </c>
      <c r="J99" s="171">
        <v>0</v>
      </c>
      <c r="K99" s="171">
        <v>0</v>
      </c>
    </row>
    <row r="100" spans="1:11" ht="25.5" customHeight="1" x14ac:dyDescent="0.25">
      <c r="A100" s="160" t="s">
        <v>259</v>
      </c>
      <c r="B100" s="160"/>
      <c r="C100" s="160"/>
      <c r="D100" s="160"/>
      <c r="E100" s="160"/>
      <c r="F100" s="160"/>
      <c r="G100" s="127">
        <v>89</v>
      </c>
      <c r="H100" s="171">
        <v>0</v>
      </c>
      <c r="I100" s="171">
        <v>0</v>
      </c>
      <c r="J100" s="171">
        <v>0</v>
      </c>
      <c r="K100" s="171">
        <v>0</v>
      </c>
    </row>
    <row r="101" spans="1:11" x14ac:dyDescent="0.25">
      <c r="A101" s="160" t="s">
        <v>260</v>
      </c>
      <c r="B101" s="160"/>
      <c r="C101" s="160"/>
      <c r="D101" s="160"/>
      <c r="E101" s="160"/>
      <c r="F101" s="160"/>
      <c r="G101" s="127">
        <v>90</v>
      </c>
      <c r="H101" s="171">
        <v>0</v>
      </c>
      <c r="I101" s="171">
        <v>0</v>
      </c>
      <c r="J101" s="171">
        <v>0</v>
      </c>
      <c r="K101" s="171">
        <v>0</v>
      </c>
    </row>
    <row r="102" spans="1:11" ht="25.5" customHeight="1" x14ac:dyDescent="0.25">
      <c r="A102" s="133" t="s">
        <v>261</v>
      </c>
      <c r="B102" s="133"/>
      <c r="C102" s="133"/>
      <c r="D102" s="133"/>
      <c r="E102" s="133"/>
      <c r="F102" s="133"/>
      <c r="G102" s="127">
        <v>91</v>
      </c>
      <c r="H102" s="171">
        <v>0</v>
      </c>
      <c r="I102" s="171">
        <v>0</v>
      </c>
      <c r="J102" s="171">
        <v>0</v>
      </c>
      <c r="K102" s="171">
        <v>0</v>
      </c>
    </row>
    <row r="103" spans="1:11" ht="25.5" customHeight="1" x14ac:dyDescent="0.25">
      <c r="A103" s="133" t="s">
        <v>262</v>
      </c>
      <c r="B103" s="133"/>
      <c r="C103" s="133"/>
      <c r="D103" s="133"/>
      <c r="E103" s="133"/>
      <c r="F103" s="133"/>
      <c r="G103" s="127">
        <v>92</v>
      </c>
      <c r="H103" s="171">
        <v>0</v>
      </c>
      <c r="I103" s="171">
        <v>0</v>
      </c>
      <c r="J103" s="171">
        <v>0</v>
      </c>
      <c r="K103" s="171">
        <v>0</v>
      </c>
    </row>
    <row r="104" spans="1:11" x14ac:dyDescent="0.25">
      <c r="A104" s="133" t="s">
        <v>263</v>
      </c>
      <c r="B104" s="133"/>
      <c r="C104" s="133"/>
      <c r="D104" s="133"/>
      <c r="E104" s="133"/>
      <c r="F104" s="133"/>
      <c r="G104" s="127">
        <v>93</v>
      </c>
      <c r="H104" s="171">
        <v>0</v>
      </c>
      <c r="I104" s="171">
        <v>0</v>
      </c>
      <c r="J104" s="171">
        <v>0</v>
      </c>
      <c r="K104" s="171">
        <v>0</v>
      </c>
    </row>
    <row r="105" spans="1:11" x14ac:dyDescent="0.25">
      <c r="A105" s="133" t="s">
        <v>264</v>
      </c>
      <c r="B105" s="133"/>
      <c r="C105" s="133"/>
      <c r="D105" s="133"/>
      <c r="E105" s="133"/>
      <c r="F105" s="133"/>
      <c r="G105" s="127">
        <v>94</v>
      </c>
      <c r="H105" s="171">
        <v>0</v>
      </c>
      <c r="I105" s="171">
        <v>0</v>
      </c>
      <c r="J105" s="171">
        <v>0</v>
      </c>
      <c r="K105" s="171">
        <v>0</v>
      </c>
    </row>
    <row r="106" spans="1:11" x14ac:dyDescent="0.25">
      <c r="A106" s="133" t="s">
        <v>265</v>
      </c>
      <c r="B106" s="133"/>
      <c r="C106" s="133"/>
      <c r="D106" s="133"/>
      <c r="E106" s="133"/>
      <c r="F106" s="133"/>
      <c r="G106" s="127">
        <v>95</v>
      </c>
      <c r="H106" s="171">
        <v>0</v>
      </c>
      <c r="I106" s="171">
        <v>0</v>
      </c>
      <c r="J106" s="171">
        <v>0</v>
      </c>
      <c r="K106" s="171">
        <v>0</v>
      </c>
    </row>
    <row r="107" spans="1:11" x14ac:dyDescent="0.25">
      <c r="A107" s="133" t="s">
        <v>266</v>
      </c>
      <c r="B107" s="133"/>
      <c r="C107" s="133"/>
      <c r="D107" s="133"/>
      <c r="E107" s="133"/>
      <c r="F107" s="133"/>
      <c r="G107" s="127">
        <v>96</v>
      </c>
      <c r="H107" s="171">
        <v>0</v>
      </c>
      <c r="I107" s="171">
        <v>0</v>
      </c>
      <c r="J107" s="171">
        <v>0</v>
      </c>
      <c r="K107" s="171">
        <v>0</v>
      </c>
    </row>
    <row r="108" spans="1:11" ht="24.75" customHeight="1" x14ac:dyDescent="0.25">
      <c r="A108" s="129" t="s">
        <v>267</v>
      </c>
      <c r="B108" s="129"/>
      <c r="C108" s="129"/>
      <c r="D108" s="129"/>
      <c r="E108" s="129"/>
      <c r="F108" s="129"/>
      <c r="G108" s="130">
        <v>97</v>
      </c>
      <c r="H108" s="168">
        <f>H91+H98-H107-H97</f>
        <v>0</v>
      </c>
      <c r="I108" s="168">
        <f>I91+I98-I107-I97</f>
        <v>0</v>
      </c>
      <c r="J108" s="168">
        <f t="shared" ref="J108:K108" si="12">J91+J98-J107-J97</f>
        <v>-2599080</v>
      </c>
      <c r="K108" s="168">
        <f t="shared" si="12"/>
        <v>-2599080</v>
      </c>
    </row>
    <row r="109" spans="1:11" x14ac:dyDescent="0.25">
      <c r="A109" s="129" t="s">
        <v>268</v>
      </c>
      <c r="B109" s="129"/>
      <c r="C109" s="129"/>
      <c r="D109" s="129"/>
      <c r="E109" s="129"/>
      <c r="F109" s="129"/>
      <c r="G109" s="130">
        <v>98</v>
      </c>
      <c r="H109" s="168">
        <f>H89+H108</f>
        <v>-4262523</v>
      </c>
      <c r="I109" s="168">
        <f>I89+I108</f>
        <v>-4262523</v>
      </c>
      <c r="J109" s="168">
        <f t="shared" ref="J109:K109" si="13">J89+J108</f>
        <v>-7801920</v>
      </c>
      <c r="K109" s="168">
        <f t="shared" si="13"/>
        <v>-7801920</v>
      </c>
    </row>
    <row r="110" spans="1:11" x14ac:dyDescent="0.25">
      <c r="A110" s="135" t="s">
        <v>269</v>
      </c>
      <c r="B110" s="135"/>
      <c r="C110" s="135"/>
      <c r="D110" s="135"/>
      <c r="E110" s="135"/>
      <c r="F110" s="135"/>
      <c r="G110" s="163"/>
      <c r="H110" s="163"/>
      <c r="I110" s="163"/>
      <c r="J110" s="164"/>
      <c r="K110" s="164"/>
    </row>
    <row r="111" spans="1:11" x14ac:dyDescent="0.25">
      <c r="A111" s="166" t="s">
        <v>270</v>
      </c>
      <c r="B111" s="167"/>
      <c r="C111" s="167"/>
      <c r="D111" s="167"/>
      <c r="E111" s="167"/>
      <c r="F111" s="167"/>
      <c r="G111" s="130">
        <v>99</v>
      </c>
      <c r="H111" s="168">
        <f>H112+H113</f>
        <v>0</v>
      </c>
      <c r="I111" s="168">
        <f>I112+I113</f>
        <v>0</v>
      </c>
      <c r="J111" s="168">
        <f>J112+J113</f>
        <v>0</v>
      </c>
      <c r="K111" s="168">
        <f>K112+K113</f>
        <v>0</v>
      </c>
    </row>
    <row r="112" spans="1:11" x14ac:dyDescent="0.25">
      <c r="A112" s="169" t="s">
        <v>271</v>
      </c>
      <c r="B112" s="169"/>
      <c r="C112" s="169"/>
      <c r="D112" s="169"/>
      <c r="E112" s="169"/>
      <c r="F112" s="169"/>
      <c r="G112" s="127">
        <v>100</v>
      </c>
      <c r="H112" s="170">
        <v>0</v>
      </c>
      <c r="I112" s="170">
        <v>0</v>
      </c>
      <c r="J112" s="170">
        <v>0</v>
      </c>
      <c r="K112" s="170">
        <v>0</v>
      </c>
    </row>
    <row r="113" spans="1:11" x14ac:dyDescent="0.25">
      <c r="A113" s="169" t="s">
        <v>272</v>
      </c>
      <c r="B113" s="169"/>
      <c r="C113" s="169"/>
      <c r="D113" s="169"/>
      <c r="E113" s="169"/>
      <c r="F113" s="169"/>
      <c r="G113" s="127">
        <v>101</v>
      </c>
      <c r="H113" s="170">
        <v>0</v>
      </c>
      <c r="I113" s="170">
        <v>0</v>
      </c>
      <c r="J113" s="170">
        <v>0</v>
      </c>
      <c r="K113" s="170">
        <v>0</v>
      </c>
    </row>
  </sheetData>
  <sheetProtection algorithmName="SHA-512" hashValue="4oZCCcKeDUVQk5djEfdD4SmxKDSQilXFt99Za3hUXI7p8Fen3mrrtZXU8dvnaWhfePaLKpjuBY1GL0JWN5tqmA==" saltValue="pQEbBk3p1NoWIsXx3lf9bQ==" spinCount="100000" sheet="1" objects="1" scenarios="1"/>
  <mergeCells count="115">
    <mergeCell ref="A109:F109"/>
    <mergeCell ref="A110:K110"/>
    <mergeCell ref="A111:F111"/>
    <mergeCell ref="A112:F112"/>
    <mergeCell ref="A113:F113"/>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s>
  <conditionalFormatting sqref="I89">
    <cfRule type="cellIs" dxfId="3" priority="2" stopIfTrue="1" operator="notEqual">
      <formula>ROUND(I89,0)</formula>
    </cfRule>
  </conditionalFormatting>
  <conditionalFormatting sqref="H89">
    <cfRule type="cellIs" dxfId="2" priority="1" stopIfTrue="1" operator="notEqual">
      <formula>ROUND(H89,0)</formula>
    </cfRule>
  </conditionalFormatting>
  <dataValidations count="2">
    <dataValidation type="whole" operator="greaterThanOrEqual" allowBlank="1" showInputMessage="1" showErrorMessage="1" errorTitle="Incorrect entry" error="You can enter only positive whole numbers" sqref="H71:K72 H78:K79 H16:K25 H82:K83 H74:K75 H55:K61 H8:K14 H36:K53 H63:K64 H67:K68" xr:uid="{7D9F9333-1461-4DE4-935B-828AD91C1317}">
      <formula1>0</formula1>
    </dataValidation>
    <dataValidation type="whole" operator="notEqual" allowBlank="1" showInputMessage="1" showErrorMessage="1" errorTitle="Incorrect entry" error="You can enter only whole numbers" sqref="H15:K15 H26:K35 H54:K54 H111:K113 H62:K62 H70:K70 H73:K73 H77:K77 H80:K81 H85:K87 H65:K66 H89:K109" xr:uid="{F1EA76C7-BFCA-4A10-851B-F21265090EF5}">
      <formula1>999999999999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8BBAB-4C43-4F8F-98A3-72A98BC10EA1}">
  <dimension ref="A1:I59"/>
  <sheetViews>
    <sheetView workbookViewId="0">
      <selection sqref="A1:I1"/>
    </sheetView>
  </sheetViews>
  <sheetFormatPr defaultRowHeight="15" x14ac:dyDescent="0.25"/>
  <cols>
    <col min="1" max="5" width="9.140625" style="5"/>
    <col min="6" max="6" width="16" style="5" customWidth="1"/>
    <col min="7" max="7" width="9.140625" style="5"/>
    <col min="8" max="9" width="15.5703125" style="5" customWidth="1"/>
    <col min="10" max="16384" width="9.140625" style="5"/>
  </cols>
  <sheetData>
    <row r="1" spans="1:9" x14ac:dyDescent="0.25">
      <c r="A1" s="140" t="s">
        <v>273</v>
      </c>
      <c r="B1" s="113"/>
      <c r="C1" s="113"/>
      <c r="D1" s="113"/>
      <c r="E1" s="113"/>
      <c r="F1" s="113"/>
      <c r="G1" s="113"/>
      <c r="H1" s="113"/>
      <c r="I1" s="113"/>
    </row>
    <row r="2" spans="1:9" x14ac:dyDescent="0.25">
      <c r="A2" s="142" t="s">
        <v>468</v>
      </c>
      <c r="B2" s="113"/>
      <c r="C2" s="113"/>
      <c r="D2" s="113"/>
      <c r="E2" s="113"/>
      <c r="F2" s="113"/>
      <c r="G2" s="113"/>
      <c r="H2" s="113"/>
      <c r="I2" s="113"/>
    </row>
    <row r="3" spans="1:9" x14ac:dyDescent="0.25">
      <c r="A3" s="180" t="s">
        <v>45</v>
      </c>
      <c r="B3" s="181"/>
      <c r="C3" s="181"/>
      <c r="D3" s="181"/>
      <c r="E3" s="181"/>
      <c r="F3" s="181"/>
      <c r="G3" s="181"/>
      <c r="H3" s="181"/>
      <c r="I3" s="181"/>
    </row>
    <row r="4" spans="1:9" x14ac:dyDescent="0.25">
      <c r="A4" s="182" t="s">
        <v>472</v>
      </c>
      <c r="B4" s="116"/>
      <c r="C4" s="116"/>
      <c r="D4" s="116"/>
      <c r="E4" s="116"/>
      <c r="F4" s="116"/>
      <c r="G4" s="116"/>
      <c r="H4" s="116"/>
      <c r="I4" s="117"/>
    </row>
    <row r="5" spans="1:9" ht="57" thickBot="1" x14ac:dyDescent="0.3">
      <c r="A5" s="183" t="s">
        <v>46</v>
      </c>
      <c r="B5" s="184"/>
      <c r="C5" s="184"/>
      <c r="D5" s="184"/>
      <c r="E5" s="184"/>
      <c r="F5" s="185"/>
      <c r="G5" s="186" t="s">
        <v>162</v>
      </c>
      <c r="H5" s="187" t="s">
        <v>163</v>
      </c>
      <c r="I5" s="187" t="s">
        <v>164</v>
      </c>
    </row>
    <row r="6" spans="1:9" x14ac:dyDescent="0.25">
      <c r="A6" s="188">
        <v>1</v>
      </c>
      <c r="B6" s="189"/>
      <c r="C6" s="189"/>
      <c r="D6" s="189"/>
      <c r="E6" s="189"/>
      <c r="F6" s="190"/>
      <c r="G6" s="191">
        <v>2</v>
      </c>
      <c r="H6" s="192" t="s">
        <v>274</v>
      </c>
      <c r="I6" s="192" t="s">
        <v>275</v>
      </c>
    </row>
    <row r="7" spans="1:9" x14ac:dyDescent="0.25">
      <c r="A7" s="193" t="s">
        <v>276</v>
      </c>
      <c r="B7" s="194"/>
      <c r="C7" s="194"/>
      <c r="D7" s="194"/>
      <c r="E7" s="194"/>
      <c r="F7" s="194"/>
      <c r="G7" s="194"/>
      <c r="H7" s="194"/>
      <c r="I7" s="195"/>
    </row>
    <row r="8" spans="1:9" x14ac:dyDescent="0.25">
      <c r="A8" s="196" t="s">
        <v>277</v>
      </c>
      <c r="B8" s="197"/>
      <c r="C8" s="197"/>
      <c r="D8" s="197"/>
      <c r="E8" s="197"/>
      <c r="F8" s="198"/>
      <c r="G8" s="199">
        <v>1</v>
      </c>
      <c r="H8" s="200"/>
      <c r="I8" s="201"/>
    </row>
    <row r="9" spans="1:9" x14ac:dyDescent="0.25">
      <c r="A9" s="202" t="s">
        <v>278</v>
      </c>
      <c r="B9" s="203"/>
      <c r="C9" s="203"/>
      <c r="D9" s="203"/>
      <c r="E9" s="203"/>
      <c r="F9" s="204"/>
      <c r="G9" s="205">
        <v>2</v>
      </c>
      <c r="H9" s="206">
        <f>H10+H11+H12+H13+H14+H15+H16+H17</f>
        <v>0</v>
      </c>
      <c r="I9" s="206">
        <f>I10+I11+I12+I13+I14+I15+I16+I17</f>
        <v>0</v>
      </c>
    </row>
    <row r="10" spans="1:9" x14ac:dyDescent="0.25">
      <c r="A10" s="207" t="s">
        <v>279</v>
      </c>
      <c r="B10" s="208"/>
      <c r="C10" s="208"/>
      <c r="D10" s="208"/>
      <c r="E10" s="208"/>
      <c r="F10" s="209"/>
      <c r="G10" s="210">
        <v>3</v>
      </c>
      <c r="H10" s="200"/>
      <c r="I10" s="211"/>
    </row>
    <row r="11" spans="1:9" ht="22.5" customHeight="1" x14ac:dyDescent="0.25">
      <c r="A11" s="207" t="s">
        <v>280</v>
      </c>
      <c r="B11" s="208"/>
      <c r="C11" s="208"/>
      <c r="D11" s="208"/>
      <c r="E11" s="208"/>
      <c r="F11" s="209"/>
      <c r="G11" s="210">
        <v>4</v>
      </c>
      <c r="H11" s="200"/>
      <c r="I11" s="211"/>
    </row>
    <row r="12" spans="1:9" ht="22.5" customHeight="1" x14ac:dyDescent="0.25">
      <c r="A12" s="207" t="s">
        <v>281</v>
      </c>
      <c r="B12" s="208"/>
      <c r="C12" s="208"/>
      <c r="D12" s="208"/>
      <c r="E12" s="208"/>
      <c r="F12" s="209"/>
      <c r="G12" s="210">
        <v>5</v>
      </c>
      <c r="H12" s="200"/>
      <c r="I12" s="211"/>
    </row>
    <row r="13" spans="1:9" x14ac:dyDescent="0.25">
      <c r="A13" s="207" t="s">
        <v>282</v>
      </c>
      <c r="B13" s="208"/>
      <c r="C13" s="208"/>
      <c r="D13" s="208"/>
      <c r="E13" s="208"/>
      <c r="F13" s="209"/>
      <c r="G13" s="210">
        <v>6</v>
      </c>
      <c r="H13" s="200"/>
      <c r="I13" s="211"/>
    </row>
    <row r="14" spans="1:9" x14ac:dyDescent="0.25">
      <c r="A14" s="207" t="s">
        <v>283</v>
      </c>
      <c r="B14" s="208"/>
      <c r="C14" s="208"/>
      <c r="D14" s="208"/>
      <c r="E14" s="208"/>
      <c r="F14" s="209"/>
      <c r="G14" s="210">
        <v>7</v>
      </c>
      <c r="H14" s="200"/>
      <c r="I14" s="211"/>
    </row>
    <row r="15" spans="1:9" x14ac:dyDescent="0.25">
      <c r="A15" s="207" t="s">
        <v>284</v>
      </c>
      <c r="B15" s="208"/>
      <c r="C15" s="208"/>
      <c r="D15" s="208"/>
      <c r="E15" s="208"/>
      <c r="F15" s="209"/>
      <c r="G15" s="210">
        <v>8</v>
      </c>
      <c r="H15" s="200"/>
      <c r="I15" s="211"/>
    </row>
    <row r="16" spans="1:9" x14ac:dyDescent="0.25">
      <c r="A16" s="207" t="s">
        <v>285</v>
      </c>
      <c r="B16" s="208"/>
      <c r="C16" s="208"/>
      <c r="D16" s="208"/>
      <c r="E16" s="208"/>
      <c r="F16" s="209"/>
      <c r="G16" s="210">
        <v>9</v>
      </c>
      <c r="H16" s="200"/>
      <c r="I16" s="211"/>
    </row>
    <row r="17" spans="1:9" ht="23.25" customHeight="1" x14ac:dyDescent="0.25">
      <c r="A17" s="207" t="s">
        <v>286</v>
      </c>
      <c r="B17" s="208"/>
      <c r="C17" s="208"/>
      <c r="D17" s="208"/>
      <c r="E17" s="208"/>
      <c r="F17" s="209"/>
      <c r="G17" s="210">
        <v>10</v>
      </c>
      <c r="H17" s="200"/>
      <c r="I17" s="211"/>
    </row>
    <row r="18" spans="1:9" ht="23.25" customHeight="1" x14ac:dyDescent="0.25">
      <c r="A18" s="212" t="s">
        <v>287</v>
      </c>
      <c r="B18" s="213"/>
      <c r="C18" s="213"/>
      <c r="D18" s="213"/>
      <c r="E18" s="213"/>
      <c r="F18" s="214"/>
      <c r="G18" s="205">
        <v>11</v>
      </c>
      <c r="H18" s="206">
        <f>H8+H9</f>
        <v>0</v>
      </c>
      <c r="I18" s="206">
        <f>I8+I9</f>
        <v>0</v>
      </c>
    </row>
    <row r="19" spans="1:9" x14ac:dyDescent="0.25">
      <c r="A19" s="202" t="s">
        <v>288</v>
      </c>
      <c r="B19" s="203"/>
      <c r="C19" s="203"/>
      <c r="D19" s="203"/>
      <c r="E19" s="203"/>
      <c r="F19" s="204"/>
      <c r="G19" s="205">
        <v>12</v>
      </c>
      <c r="H19" s="206">
        <f>H20+H21+H22+H23</f>
        <v>0</v>
      </c>
      <c r="I19" s="206">
        <f>I20+I21+I22+I23</f>
        <v>0</v>
      </c>
    </row>
    <row r="20" spans="1:9" x14ac:dyDescent="0.25">
      <c r="A20" s="207" t="s">
        <v>289</v>
      </c>
      <c r="B20" s="208"/>
      <c r="C20" s="208"/>
      <c r="D20" s="208"/>
      <c r="E20" s="208"/>
      <c r="F20" s="209"/>
      <c r="G20" s="210">
        <v>13</v>
      </c>
      <c r="H20" s="200"/>
      <c r="I20" s="211"/>
    </row>
    <row r="21" spans="1:9" x14ac:dyDescent="0.25">
      <c r="A21" s="207" t="s">
        <v>290</v>
      </c>
      <c r="B21" s="208"/>
      <c r="C21" s="208"/>
      <c r="D21" s="208"/>
      <c r="E21" s="208"/>
      <c r="F21" s="209"/>
      <c r="G21" s="210">
        <v>14</v>
      </c>
      <c r="H21" s="200"/>
      <c r="I21" s="211"/>
    </row>
    <row r="22" spans="1:9" x14ac:dyDescent="0.25">
      <c r="A22" s="207" t="s">
        <v>291</v>
      </c>
      <c r="B22" s="208"/>
      <c r="C22" s="208"/>
      <c r="D22" s="208"/>
      <c r="E22" s="208"/>
      <c r="F22" s="209"/>
      <c r="G22" s="210">
        <v>15</v>
      </c>
      <c r="H22" s="200"/>
      <c r="I22" s="211"/>
    </row>
    <row r="23" spans="1:9" x14ac:dyDescent="0.25">
      <c r="A23" s="207" t="s">
        <v>292</v>
      </c>
      <c r="B23" s="208"/>
      <c r="C23" s="208"/>
      <c r="D23" s="208"/>
      <c r="E23" s="208"/>
      <c r="F23" s="209"/>
      <c r="G23" s="210">
        <v>16</v>
      </c>
      <c r="H23" s="200"/>
      <c r="I23" s="211"/>
    </row>
    <row r="24" spans="1:9" x14ac:dyDescent="0.25">
      <c r="A24" s="212" t="s">
        <v>293</v>
      </c>
      <c r="B24" s="213"/>
      <c r="C24" s="213"/>
      <c r="D24" s="213"/>
      <c r="E24" s="213"/>
      <c r="F24" s="214"/>
      <c r="G24" s="205">
        <v>17</v>
      </c>
      <c r="H24" s="206">
        <f>H18+H19</f>
        <v>0</v>
      </c>
      <c r="I24" s="206">
        <f>I18+I19</f>
        <v>0</v>
      </c>
    </row>
    <row r="25" spans="1:9" x14ac:dyDescent="0.25">
      <c r="A25" s="215" t="s">
        <v>294</v>
      </c>
      <c r="B25" s="216"/>
      <c r="C25" s="216"/>
      <c r="D25" s="216"/>
      <c r="E25" s="216"/>
      <c r="F25" s="217"/>
      <c r="G25" s="210">
        <v>18</v>
      </c>
      <c r="H25" s="200"/>
      <c r="I25" s="211"/>
    </row>
    <row r="26" spans="1:9" x14ac:dyDescent="0.25">
      <c r="A26" s="215" t="s">
        <v>295</v>
      </c>
      <c r="B26" s="216"/>
      <c r="C26" s="216"/>
      <c r="D26" s="216"/>
      <c r="E26" s="216"/>
      <c r="F26" s="217"/>
      <c r="G26" s="210">
        <v>19</v>
      </c>
      <c r="H26" s="200"/>
      <c r="I26" s="211"/>
    </row>
    <row r="27" spans="1:9" x14ac:dyDescent="0.25">
      <c r="A27" s="218" t="s">
        <v>296</v>
      </c>
      <c r="B27" s="219"/>
      <c r="C27" s="219"/>
      <c r="D27" s="219"/>
      <c r="E27" s="219"/>
      <c r="F27" s="220"/>
      <c r="G27" s="221">
        <v>20</v>
      </c>
      <c r="H27" s="222">
        <f>H24+H25+H26</f>
        <v>0</v>
      </c>
      <c r="I27" s="222">
        <f>I24+I25+I26</f>
        <v>0</v>
      </c>
    </row>
    <row r="28" spans="1:9" x14ac:dyDescent="0.25">
      <c r="A28" s="193" t="s">
        <v>297</v>
      </c>
      <c r="B28" s="194"/>
      <c r="C28" s="194"/>
      <c r="D28" s="194"/>
      <c r="E28" s="194"/>
      <c r="F28" s="194"/>
      <c r="G28" s="194"/>
      <c r="H28" s="194"/>
      <c r="I28" s="195"/>
    </row>
    <row r="29" spans="1:9" x14ac:dyDescent="0.25">
      <c r="A29" s="196" t="s">
        <v>298</v>
      </c>
      <c r="B29" s="197"/>
      <c r="C29" s="197"/>
      <c r="D29" s="197"/>
      <c r="E29" s="197"/>
      <c r="F29" s="198"/>
      <c r="G29" s="199">
        <v>21</v>
      </c>
      <c r="H29" s="200"/>
      <c r="I29" s="223"/>
    </row>
    <row r="30" spans="1:9" x14ac:dyDescent="0.25">
      <c r="A30" s="215" t="s">
        <v>299</v>
      </c>
      <c r="B30" s="216"/>
      <c r="C30" s="216"/>
      <c r="D30" s="216"/>
      <c r="E30" s="216"/>
      <c r="F30" s="217"/>
      <c r="G30" s="210">
        <v>22</v>
      </c>
      <c r="H30" s="200"/>
      <c r="I30" s="200"/>
    </row>
    <row r="31" spans="1:9" x14ac:dyDescent="0.25">
      <c r="A31" s="215" t="s">
        <v>300</v>
      </c>
      <c r="B31" s="216"/>
      <c r="C31" s="216"/>
      <c r="D31" s="216"/>
      <c r="E31" s="216"/>
      <c r="F31" s="217"/>
      <c r="G31" s="210">
        <v>23</v>
      </c>
      <c r="H31" s="200"/>
      <c r="I31" s="200"/>
    </row>
    <row r="32" spans="1:9" x14ac:dyDescent="0.25">
      <c r="A32" s="215" t="s">
        <v>301</v>
      </c>
      <c r="B32" s="216"/>
      <c r="C32" s="216"/>
      <c r="D32" s="216"/>
      <c r="E32" s="216"/>
      <c r="F32" s="217"/>
      <c r="G32" s="210">
        <v>24</v>
      </c>
      <c r="H32" s="200"/>
      <c r="I32" s="200"/>
    </row>
    <row r="33" spans="1:9" x14ac:dyDescent="0.25">
      <c r="A33" s="215" t="s">
        <v>302</v>
      </c>
      <c r="B33" s="216"/>
      <c r="C33" s="216"/>
      <c r="D33" s="216"/>
      <c r="E33" s="216"/>
      <c r="F33" s="217"/>
      <c r="G33" s="210">
        <v>25</v>
      </c>
      <c r="H33" s="200"/>
      <c r="I33" s="200"/>
    </row>
    <row r="34" spans="1:9" x14ac:dyDescent="0.25">
      <c r="A34" s="215" t="s">
        <v>303</v>
      </c>
      <c r="B34" s="216"/>
      <c r="C34" s="216"/>
      <c r="D34" s="216"/>
      <c r="E34" s="216"/>
      <c r="F34" s="217"/>
      <c r="G34" s="210">
        <v>26</v>
      </c>
      <c r="H34" s="200"/>
      <c r="I34" s="200"/>
    </row>
    <row r="35" spans="1:9" x14ac:dyDescent="0.25">
      <c r="A35" s="212" t="s">
        <v>304</v>
      </c>
      <c r="B35" s="213"/>
      <c r="C35" s="213"/>
      <c r="D35" s="213"/>
      <c r="E35" s="213"/>
      <c r="F35" s="214"/>
      <c r="G35" s="205">
        <v>27</v>
      </c>
      <c r="H35" s="224">
        <f>H29+H30+H31+H32+H33+H34</f>
        <v>0</v>
      </c>
      <c r="I35" s="224">
        <f>I29+I30+I31+I32+I33+I34</f>
        <v>0</v>
      </c>
    </row>
    <row r="36" spans="1:9" x14ac:dyDescent="0.25">
      <c r="A36" s="215" t="s">
        <v>305</v>
      </c>
      <c r="B36" s="216"/>
      <c r="C36" s="216"/>
      <c r="D36" s="216"/>
      <c r="E36" s="216"/>
      <c r="F36" s="217"/>
      <c r="G36" s="210">
        <v>28</v>
      </c>
      <c r="H36" s="200"/>
      <c r="I36" s="200"/>
    </row>
    <row r="37" spans="1:9" x14ac:dyDescent="0.25">
      <c r="A37" s="215" t="s">
        <v>306</v>
      </c>
      <c r="B37" s="216"/>
      <c r="C37" s="216"/>
      <c r="D37" s="216"/>
      <c r="E37" s="216"/>
      <c r="F37" s="217"/>
      <c r="G37" s="210">
        <v>29</v>
      </c>
      <c r="H37" s="200"/>
      <c r="I37" s="200"/>
    </row>
    <row r="38" spans="1:9" x14ac:dyDescent="0.25">
      <c r="A38" s="215" t="s">
        <v>307</v>
      </c>
      <c r="B38" s="216"/>
      <c r="C38" s="216"/>
      <c r="D38" s="216"/>
      <c r="E38" s="216"/>
      <c r="F38" s="217"/>
      <c r="G38" s="210">
        <v>30</v>
      </c>
      <c r="H38" s="200"/>
      <c r="I38" s="200"/>
    </row>
    <row r="39" spans="1:9" x14ac:dyDescent="0.25">
      <c r="A39" s="215" t="s">
        <v>308</v>
      </c>
      <c r="B39" s="216"/>
      <c r="C39" s="216"/>
      <c r="D39" s="216"/>
      <c r="E39" s="216"/>
      <c r="F39" s="217"/>
      <c r="G39" s="210">
        <v>31</v>
      </c>
      <c r="H39" s="200"/>
      <c r="I39" s="200"/>
    </row>
    <row r="40" spans="1:9" x14ac:dyDescent="0.25">
      <c r="A40" s="215" t="s">
        <v>309</v>
      </c>
      <c r="B40" s="216"/>
      <c r="C40" s="216"/>
      <c r="D40" s="216"/>
      <c r="E40" s="216"/>
      <c r="F40" s="217"/>
      <c r="G40" s="210">
        <v>32</v>
      </c>
      <c r="H40" s="200"/>
      <c r="I40" s="200"/>
    </row>
    <row r="41" spans="1:9" x14ac:dyDescent="0.25">
      <c r="A41" s="212" t="s">
        <v>310</v>
      </c>
      <c r="B41" s="213"/>
      <c r="C41" s="213"/>
      <c r="D41" s="213"/>
      <c r="E41" s="213"/>
      <c r="F41" s="214"/>
      <c r="G41" s="205">
        <v>33</v>
      </c>
      <c r="H41" s="224">
        <f>H36+H37+H38+H39+H40</f>
        <v>0</v>
      </c>
      <c r="I41" s="224">
        <f>I36+I37+I38+I39+I40</f>
        <v>0</v>
      </c>
    </row>
    <row r="42" spans="1:9" x14ac:dyDescent="0.25">
      <c r="A42" s="218" t="s">
        <v>311</v>
      </c>
      <c r="B42" s="219"/>
      <c r="C42" s="219"/>
      <c r="D42" s="219"/>
      <c r="E42" s="219"/>
      <c r="F42" s="220"/>
      <c r="G42" s="221">
        <v>34</v>
      </c>
      <c r="H42" s="225">
        <f>H35+H41</f>
        <v>0</v>
      </c>
      <c r="I42" s="225">
        <f>I35+I41</f>
        <v>0</v>
      </c>
    </row>
    <row r="43" spans="1:9" x14ac:dyDescent="0.25">
      <c r="A43" s="193" t="s">
        <v>312</v>
      </c>
      <c r="B43" s="194"/>
      <c r="C43" s="194"/>
      <c r="D43" s="194"/>
      <c r="E43" s="194"/>
      <c r="F43" s="194"/>
      <c r="G43" s="194"/>
      <c r="H43" s="194"/>
      <c r="I43" s="195"/>
    </row>
    <row r="44" spans="1:9" x14ac:dyDescent="0.25">
      <c r="A44" s="196" t="s">
        <v>313</v>
      </c>
      <c r="B44" s="197"/>
      <c r="C44" s="197"/>
      <c r="D44" s="197"/>
      <c r="E44" s="197"/>
      <c r="F44" s="198"/>
      <c r="G44" s="199">
        <v>35</v>
      </c>
      <c r="H44" s="200"/>
      <c r="I44" s="223"/>
    </row>
    <row r="45" spans="1:9" x14ac:dyDescent="0.25">
      <c r="A45" s="215" t="s">
        <v>314</v>
      </c>
      <c r="B45" s="216"/>
      <c r="C45" s="216"/>
      <c r="D45" s="216"/>
      <c r="E45" s="216"/>
      <c r="F45" s="217"/>
      <c r="G45" s="210">
        <v>36</v>
      </c>
      <c r="H45" s="200"/>
      <c r="I45" s="200"/>
    </row>
    <row r="46" spans="1:9" x14ac:dyDescent="0.25">
      <c r="A46" s="215" t="s">
        <v>315</v>
      </c>
      <c r="B46" s="216"/>
      <c r="C46" s="216"/>
      <c r="D46" s="216"/>
      <c r="E46" s="216"/>
      <c r="F46" s="217"/>
      <c r="G46" s="210">
        <v>37</v>
      </c>
      <c r="H46" s="200"/>
      <c r="I46" s="200"/>
    </row>
    <row r="47" spans="1:9" x14ac:dyDescent="0.25">
      <c r="A47" s="215" t="s">
        <v>316</v>
      </c>
      <c r="B47" s="216"/>
      <c r="C47" s="216"/>
      <c r="D47" s="216"/>
      <c r="E47" s="216"/>
      <c r="F47" s="217"/>
      <c r="G47" s="210">
        <v>38</v>
      </c>
      <c r="H47" s="200"/>
      <c r="I47" s="200"/>
    </row>
    <row r="48" spans="1:9" x14ac:dyDescent="0.25">
      <c r="A48" s="212" t="s">
        <v>317</v>
      </c>
      <c r="B48" s="213"/>
      <c r="C48" s="213"/>
      <c r="D48" s="213"/>
      <c r="E48" s="213"/>
      <c r="F48" s="214"/>
      <c r="G48" s="205">
        <v>39</v>
      </c>
      <c r="H48" s="224">
        <f>H44+H45+H46+H47</f>
        <v>0</v>
      </c>
      <c r="I48" s="224">
        <f>I44+I45+I46+I47</f>
        <v>0</v>
      </c>
    </row>
    <row r="49" spans="1:9" ht="23.25" customHeight="1" x14ac:dyDescent="0.25">
      <c r="A49" s="215" t="s">
        <v>318</v>
      </c>
      <c r="B49" s="216"/>
      <c r="C49" s="216"/>
      <c r="D49" s="216"/>
      <c r="E49" s="216"/>
      <c r="F49" s="217"/>
      <c r="G49" s="210">
        <v>40</v>
      </c>
      <c r="H49" s="200"/>
      <c r="I49" s="200"/>
    </row>
    <row r="50" spans="1:9" x14ac:dyDescent="0.25">
      <c r="A50" s="215" t="s">
        <v>319</v>
      </c>
      <c r="B50" s="216"/>
      <c r="C50" s="216"/>
      <c r="D50" s="216"/>
      <c r="E50" s="216"/>
      <c r="F50" s="217"/>
      <c r="G50" s="210">
        <v>41</v>
      </c>
      <c r="H50" s="200"/>
      <c r="I50" s="200"/>
    </row>
    <row r="51" spans="1:9" x14ac:dyDescent="0.25">
      <c r="A51" s="215" t="s">
        <v>320</v>
      </c>
      <c r="B51" s="216"/>
      <c r="C51" s="216"/>
      <c r="D51" s="216"/>
      <c r="E51" s="216"/>
      <c r="F51" s="217"/>
      <c r="G51" s="210">
        <v>42</v>
      </c>
      <c r="H51" s="200"/>
      <c r="I51" s="200"/>
    </row>
    <row r="52" spans="1:9" ht="23.25" customHeight="1" x14ac:dyDescent="0.25">
      <c r="A52" s="215" t="s">
        <v>321</v>
      </c>
      <c r="B52" s="216"/>
      <c r="C52" s="216"/>
      <c r="D52" s="216"/>
      <c r="E52" s="216"/>
      <c r="F52" s="217"/>
      <c r="G52" s="210">
        <v>43</v>
      </c>
      <c r="H52" s="200"/>
      <c r="I52" s="200"/>
    </row>
    <row r="53" spans="1:9" x14ac:dyDescent="0.25">
      <c r="A53" s="215" t="s">
        <v>322</v>
      </c>
      <c r="B53" s="216"/>
      <c r="C53" s="216"/>
      <c r="D53" s="216"/>
      <c r="E53" s="216"/>
      <c r="F53" s="217"/>
      <c r="G53" s="210">
        <v>44</v>
      </c>
      <c r="H53" s="200"/>
      <c r="I53" s="200"/>
    </row>
    <row r="54" spans="1:9" x14ac:dyDescent="0.25">
      <c r="A54" s="212" t="s">
        <v>323</v>
      </c>
      <c r="B54" s="213"/>
      <c r="C54" s="213"/>
      <c r="D54" s="213"/>
      <c r="E54" s="213"/>
      <c r="F54" s="214"/>
      <c r="G54" s="205">
        <v>45</v>
      </c>
      <c r="H54" s="224">
        <f>H49+H50+H51+H52+H53</f>
        <v>0</v>
      </c>
      <c r="I54" s="224">
        <f>I49+I50+I51+I52+I53</f>
        <v>0</v>
      </c>
    </row>
    <row r="55" spans="1:9" x14ac:dyDescent="0.25">
      <c r="A55" s="226" t="s">
        <v>324</v>
      </c>
      <c r="B55" s="227"/>
      <c r="C55" s="227"/>
      <c r="D55" s="227"/>
      <c r="E55" s="227"/>
      <c r="F55" s="228"/>
      <c r="G55" s="205">
        <v>46</v>
      </c>
      <c r="H55" s="224">
        <f>H48+H54</f>
        <v>0</v>
      </c>
      <c r="I55" s="224">
        <f>I48+I54</f>
        <v>0</v>
      </c>
    </row>
    <row r="56" spans="1:9" ht="26.25" customHeight="1" x14ac:dyDescent="0.25">
      <c r="A56" s="215" t="s">
        <v>325</v>
      </c>
      <c r="B56" s="216"/>
      <c r="C56" s="216"/>
      <c r="D56" s="216"/>
      <c r="E56" s="216"/>
      <c r="F56" s="217"/>
      <c r="G56" s="210">
        <v>47</v>
      </c>
      <c r="H56" s="200"/>
      <c r="I56" s="200"/>
    </row>
    <row r="57" spans="1:9" x14ac:dyDescent="0.25">
      <c r="A57" s="226" t="s">
        <v>326</v>
      </c>
      <c r="B57" s="227"/>
      <c r="C57" s="227"/>
      <c r="D57" s="227"/>
      <c r="E57" s="227"/>
      <c r="F57" s="228"/>
      <c r="G57" s="205">
        <v>48</v>
      </c>
      <c r="H57" s="224">
        <f>H27+H42+H55+H56</f>
        <v>0</v>
      </c>
      <c r="I57" s="224">
        <f>I27+I42+I55+I56</f>
        <v>0</v>
      </c>
    </row>
    <row r="58" spans="1:9" x14ac:dyDescent="0.25">
      <c r="A58" s="229" t="s">
        <v>327</v>
      </c>
      <c r="B58" s="230"/>
      <c r="C58" s="230"/>
      <c r="D58" s="230"/>
      <c r="E58" s="230"/>
      <c r="F58" s="231"/>
      <c r="G58" s="210">
        <v>49</v>
      </c>
      <c r="H58" s="200"/>
      <c r="I58" s="200"/>
    </row>
    <row r="59" spans="1:9" ht="26.25" customHeight="1" x14ac:dyDescent="0.25">
      <c r="A59" s="218" t="s">
        <v>328</v>
      </c>
      <c r="B59" s="219"/>
      <c r="C59" s="219"/>
      <c r="D59" s="219"/>
      <c r="E59" s="219"/>
      <c r="F59" s="220"/>
      <c r="G59" s="221">
        <v>50</v>
      </c>
      <c r="H59" s="225">
        <f>H57+H58</f>
        <v>0</v>
      </c>
      <c r="I59" s="225">
        <f>I57+I58</f>
        <v>0</v>
      </c>
    </row>
  </sheetData>
  <sheetProtection algorithmName="SHA-512" hashValue="96Z3fyT0VFtly5wvnHZB/VEKzKjK3stKJzpghfshTmvGGwcEK1kEv7O06hlbHqtfJ7/8GrOiCXeLfzHdPYCfyw==" saltValue="yXXKdXIccnRElIWjbmvywQ==" spinCount="100000" sheet="1" objects="1" scenarios="1"/>
  <mergeCells count="59">
    <mergeCell ref="A55:F55"/>
    <mergeCell ref="A56:F56"/>
    <mergeCell ref="A57:F57"/>
    <mergeCell ref="A58:F58"/>
    <mergeCell ref="A59:F59"/>
    <mergeCell ref="A49:F49"/>
    <mergeCell ref="A50:F50"/>
    <mergeCell ref="A51:F51"/>
    <mergeCell ref="A52:F52"/>
    <mergeCell ref="A53:F53"/>
    <mergeCell ref="A54:F54"/>
    <mergeCell ref="A43:I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I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3">
    <dataValidation type="whole" operator="greaterThanOrEqual" allowBlank="1" showInputMessage="1" showErrorMessage="1" errorTitle="Incorrect entry" error="You can enter only positive whole numbers or a zero" sqref="H29:I35 H14:I14 H44:I48 H58:I59 H10:I10" xr:uid="{E44CF134-ED00-44A2-B33B-E2F174A7709A}">
      <formula1>0</formula1>
    </dataValidation>
    <dataValidation type="whole" operator="lessThanOrEqual" allowBlank="1" showInputMessage="1" showErrorMessage="1" errorTitle="Incorrect entry" error="You can enter only negative whole numbers or a zero" sqref="H13:I13 H25:I25 H36:I38 H40:I41 H49:I54" xr:uid="{8D72F7D6-1F73-4832-B240-BC0D866671D8}">
      <formula1>0</formula1>
    </dataValidation>
    <dataValidation type="whole" operator="notEqual" allowBlank="1" showInputMessage="1" showErrorMessage="1" errorTitle="Incorrect entry" error="You can enter only whole numbers or a zero" sqref="H39:I39 H42:I42 H55:I57 H8:I27" xr:uid="{2B62E798-EA84-4D8D-AC94-7186E7834711}">
      <formula1>999999999999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35E89-4DA3-4F77-89FC-BA9732C339BD}">
  <dimension ref="A1:I53"/>
  <sheetViews>
    <sheetView workbookViewId="0">
      <selection sqref="A1:I1"/>
    </sheetView>
  </sheetViews>
  <sheetFormatPr defaultRowHeight="15" x14ac:dyDescent="0.25"/>
  <cols>
    <col min="1" max="5" width="9.140625" style="5"/>
    <col min="6" max="6" width="13" style="5" customWidth="1"/>
    <col min="7" max="7" width="9.140625" style="5"/>
    <col min="8" max="9" width="18.85546875" style="5" customWidth="1"/>
    <col min="10" max="16384" width="9.140625" style="5"/>
  </cols>
  <sheetData>
    <row r="1" spans="1:9" x14ac:dyDescent="0.25">
      <c r="A1" s="140" t="s">
        <v>329</v>
      </c>
      <c r="B1" s="113"/>
      <c r="C1" s="113"/>
      <c r="D1" s="113"/>
      <c r="E1" s="113"/>
      <c r="F1" s="113"/>
      <c r="G1" s="113"/>
      <c r="H1" s="113"/>
      <c r="I1" s="113"/>
    </row>
    <row r="2" spans="1:9" x14ac:dyDescent="0.25">
      <c r="A2" s="142" t="s">
        <v>468</v>
      </c>
      <c r="B2" s="113"/>
      <c r="C2" s="113"/>
      <c r="D2" s="113"/>
      <c r="E2" s="113"/>
      <c r="F2" s="113"/>
      <c r="G2" s="113"/>
      <c r="H2" s="113"/>
      <c r="I2" s="113"/>
    </row>
    <row r="3" spans="1:9" x14ac:dyDescent="0.25">
      <c r="A3" s="180" t="s">
        <v>45</v>
      </c>
      <c r="B3" s="232"/>
      <c r="C3" s="232"/>
      <c r="D3" s="232"/>
      <c r="E3" s="232"/>
      <c r="F3" s="232"/>
      <c r="G3" s="232"/>
      <c r="H3" s="232"/>
      <c r="I3" s="232"/>
    </row>
    <row r="4" spans="1:9" x14ac:dyDescent="0.25">
      <c r="A4" s="182" t="s">
        <v>473</v>
      </c>
      <c r="B4" s="116"/>
      <c r="C4" s="116"/>
      <c r="D4" s="116"/>
      <c r="E4" s="116"/>
      <c r="F4" s="116"/>
      <c r="G4" s="116"/>
      <c r="H4" s="116"/>
      <c r="I4" s="117"/>
    </row>
    <row r="5" spans="1:9" ht="57" thickBot="1" x14ac:dyDescent="0.3">
      <c r="A5" s="183" t="s">
        <v>46</v>
      </c>
      <c r="B5" s="184"/>
      <c r="C5" s="184"/>
      <c r="D5" s="184"/>
      <c r="E5" s="184"/>
      <c r="F5" s="185"/>
      <c r="G5" s="186" t="s">
        <v>162</v>
      </c>
      <c r="H5" s="187" t="s">
        <v>163</v>
      </c>
      <c r="I5" s="187" t="s">
        <v>164</v>
      </c>
    </row>
    <row r="6" spans="1:9" x14ac:dyDescent="0.25">
      <c r="A6" s="188">
        <v>1</v>
      </c>
      <c r="B6" s="189"/>
      <c r="C6" s="189"/>
      <c r="D6" s="189"/>
      <c r="E6" s="189"/>
      <c r="F6" s="190"/>
      <c r="G6" s="233">
        <v>2</v>
      </c>
      <c r="H6" s="192" t="s">
        <v>274</v>
      </c>
      <c r="I6" s="192" t="s">
        <v>275</v>
      </c>
    </row>
    <row r="7" spans="1:9" x14ac:dyDescent="0.25">
      <c r="A7" s="234" t="s">
        <v>276</v>
      </c>
      <c r="B7" s="235"/>
      <c r="C7" s="235"/>
      <c r="D7" s="235"/>
      <c r="E7" s="235"/>
      <c r="F7" s="235"/>
      <c r="G7" s="235"/>
      <c r="H7" s="235"/>
      <c r="I7" s="236"/>
    </row>
    <row r="8" spans="1:9" x14ac:dyDescent="0.25">
      <c r="A8" s="237" t="s">
        <v>330</v>
      </c>
      <c r="B8" s="237"/>
      <c r="C8" s="237"/>
      <c r="D8" s="237"/>
      <c r="E8" s="237"/>
      <c r="F8" s="237"/>
      <c r="G8" s="238">
        <v>1</v>
      </c>
      <c r="H8" s="239">
        <f>55331+37851+79137+2382099-64954-133-6426</f>
        <v>2482905</v>
      </c>
      <c r="I8" s="239">
        <f>259962+48023+110004+352690+4237417+3919-481-82919</f>
        <v>4928615</v>
      </c>
    </row>
    <row r="9" spans="1:9" x14ac:dyDescent="0.25">
      <c r="A9" s="240" t="s">
        <v>331</v>
      </c>
      <c r="B9" s="240"/>
      <c r="C9" s="240"/>
      <c r="D9" s="240"/>
      <c r="E9" s="240"/>
      <c r="F9" s="240"/>
      <c r="G9" s="241">
        <v>2</v>
      </c>
      <c r="H9" s="174">
        <v>133</v>
      </c>
      <c r="I9" s="174">
        <v>481</v>
      </c>
    </row>
    <row r="10" spans="1:9" x14ac:dyDescent="0.25">
      <c r="A10" s="240" t="s">
        <v>332</v>
      </c>
      <c r="B10" s="240"/>
      <c r="C10" s="240"/>
      <c r="D10" s="240"/>
      <c r="E10" s="240"/>
      <c r="F10" s="240"/>
      <c r="G10" s="241">
        <v>3</v>
      </c>
      <c r="H10" s="174">
        <v>6426</v>
      </c>
      <c r="I10" s="174">
        <v>82919</v>
      </c>
    </row>
    <row r="11" spans="1:9" x14ac:dyDescent="0.25">
      <c r="A11" s="240" t="s">
        <v>333</v>
      </c>
      <c r="B11" s="240"/>
      <c r="C11" s="240"/>
      <c r="D11" s="240"/>
      <c r="E11" s="240"/>
      <c r="F11" s="240"/>
      <c r="G11" s="241">
        <v>4</v>
      </c>
      <c r="H11" s="174">
        <f>204373+118927</f>
        <v>323300</v>
      </c>
      <c r="I11" s="174">
        <v>1347810</v>
      </c>
    </row>
    <row r="12" spans="1:9" x14ac:dyDescent="0.25">
      <c r="A12" s="240" t="s">
        <v>334</v>
      </c>
      <c r="B12" s="240"/>
      <c r="C12" s="240"/>
      <c r="D12" s="240"/>
      <c r="E12" s="240"/>
      <c r="F12" s="240"/>
      <c r="G12" s="241">
        <v>5</v>
      </c>
      <c r="H12" s="174">
        <f>40585+901+285165</f>
        <v>326651</v>
      </c>
      <c r="I12" s="174">
        <f>968+61+97238</f>
        <v>98267</v>
      </c>
    </row>
    <row r="13" spans="1:9" x14ac:dyDescent="0.25">
      <c r="A13" s="242" t="s">
        <v>335</v>
      </c>
      <c r="B13" s="242"/>
      <c r="C13" s="242"/>
      <c r="D13" s="242"/>
      <c r="E13" s="242"/>
      <c r="F13" s="242"/>
      <c r="G13" s="243">
        <v>6</v>
      </c>
      <c r="H13" s="244">
        <f>SUM(H8:H12)</f>
        <v>3139415</v>
      </c>
      <c r="I13" s="244">
        <f>SUM(I8:I12)</f>
        <v>6458092</v>
      </c>
    </row>
    <row r="14" spans="1:9" x14ac:dyDescent="0.25">
      <c r="A14" s="240" t="s">
        <v>336</v>
      </c>
      <c r="B14" s="240"/>
      <c r="C14" s="240"/>
      <c r="D14" s="240"/>
      <c r="E14" s="240"/>
      <c r="F14" s="240"/>
      <c r="G14" s="241">
        <v>7</v>
      </c>
      <c r="H14" s="174">
        <f>-1444356-44050-1795-450593+41574</f>
        <v>-1899220</v>
      </c>
      <c r="I14" s="174">
        <f>-11683-860331-2215599-226469-1712910+46403</f>
        <v>-4980589</v>
      </c>
    </row>
    <row r="15" spans="1:9" x14ac:dyDescent="0.25">
      <c r="A15" s="240" t="s">
        <v>337</v>
      </c>
      <c r="B15" s="240"/>
      <c r="C15" s="240"/>
      <c r="D15" s="240"/>
      <c r="E15" s="240"/>
      <c r="F15" s="240"/>
      <c r="G15" s="241">
        <v>8</v>
      </c>
      <c r="H15" s="174">
        <v>-416769</v>
      </c>
      <c r="I15" s="174">
        <v>-608034</v>
      </c>
    </row>
    <row r="16" spans="1:9" x14ac:dyDescent="0.25">
      <c r="A16" s="240" t="s">
        <v>338</v>
      </c>
      <c r="B16" s="240"/>
      <c r="C16" s="240"/>
      <c r="D16" s="240"/>
      <c r="E16" s="240"/>
      <c r="F16" s="240"/>
      <c r="G16" s="241">
        <v>9</v>
      </c>
      <c r="H16" s="174">
        <v>-41574</v>
      </c>
      <c r="I16" s="174">
        <v>-46403</v>
      </c>
    </row>
    <row r="17" spans="1:9" x14ac:dyDescent="0.25">
      <c r="A17" s="240" t="s">
        <v>339</v>
      </c>
      <c r="B17" s="240"/>
      <c r="C17" s="240"/>
      <c r="D17" s="240"/>
      <c r="E17" s="240"/>
      <c r="F17" s="240"/>
      <c r="G17" s="241">
        <v>10</v>
      </c>
      <c r="H17" s="174">
        <f>-288479-295</f>
        <v>-288774</v>
      </c>
      <c r="I17" s="174">
        <v>-165998</v>
      </c>
    </row>
    <row r="18" spans="1:9" x14ac:dyDescent="0.25">
      <c r="A18" s="240" t="s">
        <v>340</v>
      </c>
      <c r="B18" s="240"/>
      <c r="C18" s="240"/>
      <c r="D18" s="240"/>
      <c r="E18" s="240"/>
      <c r="F18" s="240"/>
      <c r="G18" s="241">
        <v>11</v>
      </c>
      <c r="H18" s="174">
        <v>0</v>
      </c>
      <c r="I18" s="174">
        <v>0</v>
      </c>
    </row>
    <row r="19" spans="1:9" x14ac:dyDescent="0.25">
      <c r="A19" s="240" t="s">
        <v>341</v>
      </c>
      <c r="B19" s="240"/>
      <c r="C19" s="240"/>
      <c r="D19" s="240"/>
      <c r="E19" s="240"/>
      <c r="F19" s="240"/>
      <c r="G19" s="241">
        <v>12</v>
      </c>
      <c r="H19" s="174">
        <f>-152522-23317-801-813</f>
        <v>-177453</v>
      </c>
      <c r="I19" s="174">
        <f>-12623-312249-3280-22514-361-17145</f>
        <v>-368172</v>
      </c>
    </row>
    <row r="20" spans="1:9" x14ac:dyDescent="0.25">
      <c r="A20" s="245" t="s">
        <v>342</v>
      </c>
      <c r="B20" s="246"/>
      <c r="C20" s="246"/>
      <c r="D20" s="246"/>
      <c r="E20" s="246"/>
      <c r="F20" s="247"/>
      <c r="G20" s="243">
        <v>13</v>
      </c>
      <c r="H20" s="244">
        <f>SUM(H14:H19)</f>
        <v>-2823790</v>
      </c>
      <c r="I20" s="244">
        <f>SUM(I14:I19)</f>
        <v>-6169196</v>
      </c>
    </row>
    <row r="21" spans="1:9" x14ac:dyDescent="0.25">
      <c r="A21" s="248" t="s">
        <v>343</v>
      </c>
      <c r="B21" s="249"/>
      <c r="C21" s="249"/>
      <c r="D21" s="249"/>
      <c r="E21" s="249"/>
      <c r="F21" s="249"/>
      <c r="G21" s="250">
        <v>14</v>
      </c>
      <c r="H21" s="251">
        <f>H13+H20</f>
        <v>315625</v>
      </c>
      <c r="I21" s="251">
        <f>I13+I20</f>
        <v>288896</v>
      </c>
    </row>
    <row r="22" spans="1:9" x14ac:dyDescent="0.25">
      <c r="A22" s="234" t="s">
        <v>297</v>
      </c>
      <c r="B22" s="235"/>
      <c r="C22" s="235"/>
      <c r="D22" s="235"/>
      <c r="E22" s="235"/>
      <c r="F22" s="235"/>
      <c r="G22" s="235"/>
      <c r="H22" s="235"/>
      <c r="I22" s="236"/>
    </row>
    <row r="23" spans="1:9" x14ac:dyDescent="0.25">
      <c r="A23" s="237" t="s">
        <v>344</v>
      </c>
      <c r="B23" s="237"/>
      <c r="C23" s="237"/>
      <c r="D23" s="237"/>
      <c r="E23" s="237"/>
      <c r="F23" s="237"/>
      <c r="G23" s="238">
        <v>15</v>
      </c>
      <c r="H23" s="239">
        <v>0</v>
      </c>
      <c r="I23" s="239">
        <v>0</v>
      </c>
    </row>
    <row r="24" spans="1:9" x14ac:dyDescent="0.25">
      <c r="A24" s="240" t="s">
        <v>345</v>
      </c>
      <c r="B24" s="240"/>
      <c r="C24" s="240"/>
      <c r="D24" s="240"/>
      <c r="E24" s="240"/>
      <c r="F24" s="240"/>
      <c r="G24" s="238">
        <v>16</v>
      </c>
      <c r="H24" s="174">
        <v>0</v>
      </c>
      <c r="I24" s="174">
        <v>0</v>
      </c>
    </row>
    <row r="25" spans="1:9" x14ac:dyDescent="0.25">
      <c r="A25" s="240" t="s">
        <v>346</v>
      </c>
      <c r="B25" s="240"/>
      <c r="C25" s="240"/>
      <c r="D25" s="240"/>
      <c r="E25" s="240"/>
      <c r="F25" s="240"/>
      <c r="G25" s="238">
        <v>17</v>
      </c>
      <c r="H25" s="174">
        <v>8697</v>
      </c>
      <c r="I25" s="174">
        <v>211</v>
      </c>
    </row>
    <row r="26" spans="1:9" x14ac:dyDescent="0.25">
      <c r="A26" s="240" t="s">
        <v>347</v>
      </c>
      <c r="B26" s="240"/>
      <c r="C26" s="240"/>
      <c r="D26" s="240"/>
      <c r="E26" s="240"/>
      <c r="F26" s="240"/>
      <c r="G26" s="238">
        <v>18</v>
      </c>
      <c r="H26" s="174">
        <v>0</v>
      </c>
      <c r="I26" s="174">
        <v>0</v>
      </c>
    </row>
    <row r="27" spans="1:9" x14ac:dyDescent="0.25">
      <c r="A27" s="240" t="s">
        <v>348</v>
      </c>
      <c r="B27" s="240"/>
      <c r="C27" s="240"/>
      <c r="D27" s="240"/>
      <c r="E27" s="240"/>
      <c r="F27" s="240"/>
      <c r="G27" s="238">
        <v>19</v>
      </c>
      <c r="H27" s="174">
        <f>6011+2100000</f>
        <v>2106011</v>
      </c>
      <c r="I27" s="174">
        <v>2790</v>
      </c>
    </row>
    <row r="28" spans="1:9" x14ac:dyDescent="0.25">
      <c r="A28" s="240" t="s">
        <v>349</v>
      </c>
      <c r="B28" s="240"/>
      <c r="C28" s="240"/>
      <c r="D28" s="240"/>
      <c r="E28" s="240"/>
      <c r="F28" s="240"/>
      <c r="G28" s="238">
        <v>20</v>
      </c>
      <c r="H28" s="174">
        <v>0</v>
      </c>
      <c r="I28" s="174">
        <v>0</v>
      </c>
    </row>
    <row r="29" spans="1:9" x14ac:dyDescent="0.25">
      <c r="A29" s="252" t="s">
        <v>350</v>
      </c>
      <c r="B29" s="252"/>
      <c r="C29" s="252"/>
      <c r="D29" s="252"/>
      <c r="E29" s="252"/>
      <c r="F29" s="252"/>
      <c r="G29" s="253">
        <v>21</v>
      </c>
      <c r="H29" s="254">
        <f>SUM(H23:H28)</f>
        <v>2114708</v>
      </c>
      <c r="I29" s="254">
        <f>SUM(I23:I28)</f>
        <v>3001</v>
      </c>
    </row>
    <row r="30" spans="1:9" ht="24.75" customHeight="1" x14ac:dyDescent="0.25">
      <c r="A30" s="240" t="s">
        <v>351</v>
      </c>
      <c r="B30" s="240"/>
      <c r="C30" s="240"/>
      <c r="D30" s="240"/>
      <c r="E30" s="240"/>
      <c r="F30" s="240"/>
      <c r="G30" s="241">
        <v>22</v>
      </c>
      <c r="H30" s="174">
        <v>-876797</v>
      </c>
      <c r="I30" s="174">
        <f>-200000-12809793</f>
        <v>-13009793</v>
      </c>
    </row>
    <row r="31" spans="1:9" x14ac:dyDescent="0.25">
      <c r="A31" s="240" t="s">
        <v>352</v>
      </c>
      <c r="B31" s="240"/>
      <c r="C31" s="240"/>
      <c r="D31" s="240"/>
      <c r="E31" s="240"/>
      <c r="F31" s="240"/>
      <c r="G31" s="241">
        <v>23</v>
      </c>
      <c r="H31" s="174">
        <v>0</v>
      </c>
      <c r="I31" s="174">
        <v>0</v>
      </c>
    </row>
    <row r="32" spans="1:9" x14ac:dyDescent="0.25">
      <c r="A32" s="240" t="s">
        <v>353</v>
      </c>
      <c r="B32" s="240"/>
      <c r="C32" s="240"/>
      <c r="D32" s="240"/>
      <c r="E32" s="240"/>
      <c r="F32" s="240"/>
      <c r="G32" s="241">
        <v>24</v>
      </c>
      <c r="H32" s="174">
        <v>0</v>
      </c>
      <c r="I32" s="174">
        <v>0</v>
      </c>
    </row>
    <row r="33" spans="1:9" x14ac:dyDescent="0.25">
      <c r="A33" s="240" t="s">
        <v>354</v>
      </c>
      <c r="B33" s="240"/>
      <c r="C33" s="240"/>
      <c r="D33" s="240"/>
      <c r="E33" s="240"/>
      <c r="F33" s="240"/>
      <c r="G33" s="241">
        <v>25</v>
      </c>
      <c r="H33" s="174">
        <v>0</v>
      </c>
      <c r="I33" s="174">
        <v>0</v>
      </c>
    </row>
    <row r="34" spans="1:9" x14ac:dyDescent="0.25">
      <c r="A34" s="240" t="s">
        <v>355</v>
      </c>
      <c r="B34" s="240"/>
      <c r="C34" s="240"/>
      <c r="D34" s="240"/>
      <c r="E34" s="240"/>
      <c r="F34" s="240"/>
      <c r="G34" s="241">
        <v>26</v>
      </c>
      <c r="H34" s="174">
        <v>0</v>
      </c>
      <c r="I34" s="174">
        <v>0</v>
      </c>
    </row>
    <row r="35" spans="1:9" x14ac:dyDescent="0.25">
      <c r="A35" s="252" t="s">
        <v>356</v>
      </c>
      <c r="B35" s="252"/>
      <c r="C35" s="252"/>
      <c r="D35" s="252"/>
      <c r="E35" s="252"/>
      <c r="F35" s="252"/>
      <c r="G35" s="253">
        <v>27</v>
      </c>
      <c r="H35" s="254">
        <f>SUM(H30:H34)</f>
        <v>-876797</v>
      </c>
      <c r="I35" s="254">
        <f>SUM(I30:I34)</f>
        <v>-13009793</v>
      </c>
    </row>
    <row r="36" spans="1:9" x14ac:dyDescent="0.25">
      <c r="A36" s="248" t="s">
        <v>357</v>
      </c>
      <c r="B36" s="249"/>
      <c r="C36" s="249"/>
      <c r="D36" s="249"/>
      <c r="E36" s="249"/>
      <c r="F36" s="249"/>
      <c r="G36" s="250">
        <v>28</v>
      </c>
      <c r="H36" s="251">
        <f>H29+H35</f>
        <v>1237911</v>
      </c>
      <c r="I36" s="251">
        <f>I29+I35</f>
        <v>-13006792</v>
      </c>
    </row>
    <row r="37" spans="1:9" x14ac:dyDescent="0.25">
      <c r="A37" s="234" t="s">
        <v>312</v>
      </c>
      <c r="B37" s="235"/>
      <c r="C37" s="235"/>
      <c r="D37" s="235"/>
      <c r="E37" s="235"/>
      <c r="F37" s="235"/>
      <c r="G37" s="235">
        <v>0</v>
      </c>
      <c r="H37" s="235"/>
      <c r="I37" s="236"/>
    </row>
    <row r="38" spans="1:9" x14ac:dyDescent="0.25">
      <c r="A38" s="255" t="s">
        <v>358</v>
      </c>
      <c r="B38" s="255"/>
      <c r="C38" s="255"/>
      <c r="D38" s="255"/>
      <c r="E38" s="255"/>
      <c r="F38" s="255"/>
      <c r="G38" s="238">
        <v>29</v>
      </c>
      <c r="H38" s="239">
        <v>0</v>
      </c>
      <c r="I38" s="239">
        <v>0</v>
      </c>
    </row>
    <row r="39" spans="1:9" ht="22.5" customHeight="1" x14ac:dyDescent="0.25">
      <c r="A39" s="256" t="s">
        <v>359</v>
      </c>
      <c r="B39" s="256"/>
      <c r="C39" s="256"/>
      <c r="D39" s="256"/>
      <c r="E39" s="256"/>
      <c r="F39" s="256"/>
      <c r="G39" s="238">
        <v>30</v>
      </c>
      <c r="H39" s="174">
        <v>0</v>
      </c>
      <c r="I39" s="174">
        <v>0</v>
      </c>
    </row>
    <row r="40" spans="1:9" x14ac:dyDescent="0.25">
      <c r="A40" s="256" t="s">
        <v>360</v>
      </c>
      <c r="B40" s="256"/>
      <c r="C40" s="256"/>
      <c r="D40" s="256"/>
      <c r="E40" s="256"/>
      <c r="F40" s="256"/>
      <c r="G40" s="238">
        <v>31</v>
      </c>
      <c r="H40" s="174">
        <v>0</v>
      </c>
      <c r="I40" s="174">
        <v>0</v>
      </c>
    </row>
    <row r="41" spans="1:9" x14ac:dyDescent="0.25">
      <c r="A41" s="256" t="s">
        <v>361</v>
      </c>
      <c r="B41" s="256"/>
      <c r="C41" s="256"/>
      <c r="D41" s="256"/>
      <c r="E41" s="256"/>
      <c r="F41" s="256"/>
      <c r="G41" s="238">
        <v>32</v>
      </c>
      <c r="H41" s="174">
        <v>0</v>
      </c>
      <c r="I41" s="174">
        <v>0</v>
      </c>
    </row>
    <row r="42" spans="1:9" x14ac:dyDescent="0.25">
      <c r="A42" s="252" t="s">
        <v>362</v>
      </c>
      <c r="B42" s="252"/>
      <c r="C42" s="252"/>
      <c r="D42" s="252"/>
      <c r="E42" s="252"/>
      <c r="F42" s="252"/>
      <c r="G42" s="253">
        <v>33</v>
      </c>
      <c r="H42" s="254">
        <f>H41+H40+H39+H38</f>
        <v>0</v>
      </c>
      <c r="I42" s="254">
        <f>I41+I40+I39+I38</f>
        <v>0</v>
      </c>
    </row>
    <row r="43" spans="1:9" ht="23.25" customHeight="1" x14ac:dyDescent="0.25">
      <c r="A43" s="256" t="s">
        <v>363</v>
      </c>
      <c r="B43" s="256"/>
      <c r="C43" s="256"/>
      <c r="D43" s="256"/>
      <c r="E43" s="256"/>
      <c r="F43" s="256"/>
      <c r="G43" s="241">
        <v>34</v>
      </c>
      <c r="H43" s="174">
        <v>-500000</v>
      </c>
      <c r="I43" s="174">
        <f>-250000</f>
        <v>-250000</v>
      </c>
    </row>
    <row r="44" spans="1:9" x14ac:dyDescent="0.25">
      <c r="A44" s="256" t="s">
        <v>364</v>
      </c>
      <c r="B44" s="256"/>
      <c r="C44" s="256"/>
      <c r="D44" s="256"/>
      <c r="E44" s="256"/>
      <c r="F44" s="256"/>
      <c r="G44" s="241">
        <v>35</v>
      </c>
      <c r="H44" s="174">
        <v>-560</v>
      </c>
      <c r="I44" s="174">
        <v>-7800</v>
      </c>
    </row>
    <row r="45" spans="1:9" x14ac:dyDescent="0.25">
      <c r="A45" s="256" t="s">
        <v>365</v>
      </c>
      <c r="B45" s="256"/>
      <c r="C45" s="256"/>
      <c r="D45" s="256"/>
      <c r="E45" s="256"/>
      <c r="F45" s="256"/>
      <c r="G45" s="241">
        <v>36</v>
      </c>
      <c r="H45" s="174">
        <v>0</v>
      </c>
      <c r="I45" s="174">
        <v>0</v>
      </c>
    </row>
    <row r="46" spans="1:9" ht="23.25" customHeight="1" x14ac:dyDescent="0.25">
      <c r="A46" s="256" t="s">
        <v>366</v>
      </c>
      <c r="B46" s="256"/>
      <c r="C46" s="256"/>
      <c r="D46" s="256"/>
      <c r="E46" s="256"/>
      <c r="F46" s="256"/>
      <c r="G46" s="241">
        <v>37</v>
      </c>
      <c r="H46" s="174">
        <v>0</v>
      </c>
      <c r="I46" s="174">
        <v>0</v>
      </c>
    </row>
    <row r="47" spans="1:9" x14ac:dyDescent="0.25">
      <c r="A47" s="256" t="s">
        <v>367</v>
      </c>
      <c r="B47" s="256"/>
      <c r="C47" s="256"/>
      <c r="D47" s="256"/>
      <c r="E47" s="256"/>
      <c r="F47" s="256"/>
      <c r="G47" s="241">
        <v>38</v>
      </c>
      <c r="H47" s="174">
        <v>0</v>
      </c>
      <c r="I47" s="174">
        <v>0</v>
      </c>
    </row>
    <row r="48" spans="1:9" x14ac:dyDescent="0.25">
      <c r="A48" s="252" t="s">
        <v>368</v>
      </c>
      <c r="B48" s="252"/>
      <c r="C48" s="252"/>
      <c r="D48" s="252"/>
      <c r="E48" s="252"/>
      <c r="F48" s="252"/>
      <c r="G48" s="253">
        <v>39</v>
      </c>
      <c r="H48" s="254">
        <f>H47+H46+H45+H44+H43</f>
        <v>-500560</v>
      </c>
      <c r="I48" s="254">
        <f>I47+I46+I45+I44+I43</f>
        <v>-257800</v>
      </c>
    </row>
    <row r="49" spans="1:9" x14ac:dyDescent="0.25">
      <c r="A49" s="257" t="s">
        <v>369</v>
      </c>
      <c r="B49" s="258"/>
      <c r="C49" s="258"/>
      <c r="D49" s="258"/>
      <c r="E49" s="258"/>
      <c r="F49" s="258"/>
      <c r="G49" s="253">
        <v>40</v>
      </c>
      <c r="H49" s="254">
        <f>H48+H42</f>
        <v>-500560</v>
      </c>
      <c r="I49" s="254">
        <f>I48+I42</f>
        <v>-257800</v>
      </c>
    </row>
    <row r="50" spans="1:9" ht="23.25" customHeight="1" x14ac:dyDescent="0.25">
      <c r="A50" s="240" t="s">
        <v>370</v>
      </c>
      <c r="B50" s="240"/>
      <c r="C50" s="240"/>
      <c r="D50" s="240"/>
      <c r="E50" s="240"/>
      <c r="F50" s="240"/>
      <c r="G50" s="241">
        <v>41</v>
      </c>
      <c r="H50" s="174">
        <v>0</v>
      </c>
      <c r="I50" s="174">
        <v>0</v>
      </c>
    </row>
    <row r="51" spans="1:9" ht="23.25" customHeight="1" x14ac:dyDescent="0.25">
      <c r="A51" s="257" t="s">
        <v>371</v>
      </c>
      <c r="B51" s="258"/>
      <c r="C51" s="258"/>
      <c r="D51" s="258"/>
      <c r="E51" s="258"/>
      <c r="F51" s="258"/>
      <c r="G51" s="253">
        <v>42</v>
      </c>
      <c r="H51" s="254">
        <f>H21+H36+H49+H50</f>
        <v>1052976</v>
      </c>
      <c r="I51" s="254">
        <f>I21+I36+I49+I50</f>
        <v>-12975696</v>
      </c>
    </row>
    <row r="52" spans="1:9" x14ac:dyDescent="0.25">
      <c r="A52" s="259" t="s">
        <v>327</v>
      </c>
      <c r="B52" s="259"/>
      <c r="C52" s="259"/>
      <c r="D52" s="259"/>
      <c r="E52" s="259"/>
      <c r="F52" s="259"/>
      <c r="G52" s="241">
        <v>43</v>
      </c>
      <c r="H52" s="174">
        <v>18829549</v>
      </c>
      <c r="I52" s="174">
        <v>31135251</v>
      </c>
    </row>
    <row r="53" spans="1:9" ht="23.25" customHeight="1" x14ac:dyDescent="0.25">
      <c r="A53" s="248" t="s">
        <v>372</v>
      </c>
      <c r="B53" s="249"/>
      <c r="C53" s="249"/>
      <c r="D53" s="249"/>
      <c r="E53" s="249"/>
      <c r="F53" s="249"/>
      <c r="G53" s="250">
        <v>44</v>
      </c>
      <c r="H53" s="251">
        <f>H52+H51</f>
        <v>19882525</v>
      </c>
      <c r="I53" s="251">
        <f>I52+I51</f>
        <v>18159555</v>
      </c>
    </row>
  </sheetData>
  <sheetProtection algorithmName="SHA-512" hashValue="NVxaegoe+c1q1zD6l6FvvP7Z1I88n+i2jHgE/DzwiYU1ugZCO++273IHbR9uk/4OZ/zZjLU4CWLj4Gzt/NFzXg==" saltValue="lqsBemjBEyP+FrriBhH3mg==" spinCount="100000" sheet="1" objects="1" scenarios="1"/>
  <mergeCells count="53">
    <mergeCell ref="A49:F49"/>
    <mergeCell ref="A50:F50"/>
    <mergeCell ref="A51:F51"/>
    <mergeCell ref="A52:F52"/>
    <mergeCell ref="A53:F53"/>
    <mergeCell ref="A43:F43"/>
    <mergeCell ref="A44:F44"/>
    <mergeCell ref="A45:F45"/>
    <mergeCell ref="A46:F46"/>
    <mergeCell ref="A47:F47"/>
    <mergeCell ref="A48:F48"/>
    <mergeCell ref="A37:I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I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4">
    <dataValidation type="whole" operator="greaterThanOrEqual" allowBlank="1" showInputMessage="1" showErrorMessage="1" errorTitle="Incorrect entry" error="You can enter only positive whole numbers" sqref="H52:I53 H23:I29 H38:I42 H8:I11" xr:uid="{57B4F2EC-8004-4D45-960C-215487BF0F21}">
      <formula1>0</formula1>
    </dataValidation>
    <dataValidation type="whole" operator="lessThanOrEqual" allowBlank="1" showInputMessage="1" showErrorMessage="1" errorTitle="Incorrect entry" error="You can enter only negative whole numbers or a zero" sqref="H43:I48 H19:I19 H30:I32 H34:I35 H12:I16" xr:uid="{BA488E9D-154D-4834-9F7E-8EB68F296F63}">
      <formula1>0</formula1>
    </dataValidation>
    <dataValidation type="whole" operator="notEqual" allowBlank="1" showInputMessage="1" showErrorMessage="1" errorTitle="Incorrect entry" error="You can enter only whole numbers" sqref="H49:I51 H20:I21 H33:I33 H36:I36 H17:I18" xr:uid="{D42D2B7D-112E-40F3-A23E-1492E5AAB22C}">
      <formula1>999999999999</formula1>
    </dataValidation>
    <dataValidation type="whole" operator="greaterThanOrEqual" allowBlank="1" showInputMessage="1" showErrorMessage="1" errorTitle="Incorrect entry" error="You can enter only positive whole numbers." sqref="H22:I22 H37:I37" xr:uid="{9DBA9B35-C9E6-43AA-9705-7F05891D86F3}">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B2B07-B011-4C14-8E90-AEA6EE129F04}">
  <dimension ref="A1:Y63"/>
  <sheetViews>
    <sheetView workbookViewId="0">
      <selection activeCell="A8" sqref="A8:F8"/>
    </sheetView>
  </sheetViews>
  <sheetFormatPr defaultRowHeight="12.75" x14ac:dyDescent="0.2"/>
  <cols>
    <col min="1" max="4" width="9.140625" style="263"/>
    <col min="5" max="5" width="10.140625" style="263" bestFit="1" customWidth="1"/>
    <col min="6" max="7" width="9.140625" style="263"/>
    <col min="8" max="25" width="15" style="141" customWidth="1"/>
    <col min="26" max="28" width="15" style="263" customWidth="1"/>
    <col min="29" max="261" width="9.140625" style="263"/>
    <col min="262" max="262" width="10.140625" style="263" bestFit="1" customWidth="1"/>
    <col min="263" max="266" width="9.140625" style="263"/>
    <col min="267" max="268" width="9.85546875" style="263" bestFit="1" customWidth="1"/>
    <col min="269" max="517" width="9.140625" style="263"/>
    <col min="518" max="518" width="10.140625" style="263" bestFit="1" customWidth="1"/>
    <col min="519" max="522" width="9.140625" style="263"/>
    <col min="523" max="524" width="9.85546875" style="263" bestFit="1" customWidth="1"/>
    <col min="525" max="773" width="9.140625" style="263"/>
    <col min="774" max="774" width="10.140625" style="263" bestFit="1" customWidth="1"/>
    <col min="775" max="778" width="9.140625" style="263"/>
    <col min="779" max="780" width="9.85546875" style="263" bestFit="1" customWidth="1"/>
    <col min="781" max="1029" width="9.140625" style="263"/>
    <col min="1030" max="1030" width="10.140625" style="263" bestFit="1" customWidth="1"/>
    <col min="1031" max="1034" width="9.140625" style="263"/>
    <col min="1035" max="1036" width="9.85546875" style="263" bestFit="1" customWidth="1"/>
    <col min="1037" max="1285" width="9.140625" style="263"/>
    <col min="1286" max="1286" width="10.140625" style="263" bestFit="1" customWidth="1"/>
    <col min="1287" max="1290" width="9.140625" style="263"/>
    <col min="1291" max="1292" width="9.85546875" style="263" bestFit="1" customWidth="1"/>
    <col min="1293" max="1541" width="9.140625" style="263"/>
    <col min="1542" max="1542" width="10.140625" style="263" bestFit="1" customWidth="1"/>
    <col min="1543" max="1546" width="9.140625" style="263"/>
    <col min="1547" max="1548" width="9.85546875" style="263" bestFit="1" customWidth="1"/>
    <col min="1549" max="1797" width="9.140625" style="263"/>
    <col min="1798" max="1798" width="10.140625" style="263" bestFit="1" customWidth="1"/>
    <col min="1799" max="1802" width="9.140625" style="263"/>
    <col min="1803" max="1804" width="9.85546875" style="263" bestFit="1" customWidth="1"/>
    <col min="1805" max="2053" width="9.140625" style="263"/>
    <col min="2054" max="2054" width="10.140625" style="263" bestFit="1" customWidth="1"/>
    <col min="2055" max="2058" width="9.140625" style="263"/>
    <col min="2059" max="2060" width="9.85546875" style="263" bestFit="1" customWidth="1"/>
    <col min="2061" max="2309" width="9.140625" style="263"/>
    <col min="2310" max="2310" width="10.140625" style="263" bestFit="1" customWidth="1"/>
    <col min="2311" max="2314" width="9.140625" style="263"/>
    <col min="2315" max="2316" width="9.85546875" style="263" bestFit="1" customWidth="1"/>
    <col min="2317" max="2565" width="9.140625" style="263"/>
    <col min="2566" max="2566" width="10.140625" style="263" bestFit="1" customWidth="1"/>
    <col min="2567" max="2570" width="9.140625" style="263"/>
    <col min="2571" max="2572" width="9.85546875" style="263" bestFit="1" customWidth="1"/>
    <col min="2573" max="2821" width="9.140625" style="263"/>
    <col min="2822" max="2822" width="10.140625" style="263" bestFit="1" customWidth="1"/>
    <col min="2823" max="2826" width="9.140625" style="263"/>
    <col min="2827" max="2828" width="9.85546875" style="263" bestFit="1" customWidth="1"/>
    <col min="2829" max="3077" width="9.140625" style="263"/>
    <col min="3078" max="3078" width="10.140625" style="263" bestFit="1" customWidth="1"/>
    <col min="3079" max="3082" width="9.140625" style="263"/>
    <col min="3083" max="3084" width="9.85546875" style="263" bestFit="1" customWidth="1"/>
    <col min="3085" max="3333" width="9.140625" style="263"/>
    <col min="3334" max="3334" width="10.140625" style="263" bestFit="1" customWidth="1"/>
    <col min="3335" max="3338" width="9.140625" style="263"/>
    <col min="3339" max="3340" width="9.85546875" style="263" bestFit="1" customWidth="1"/>
    <col min="3341" max="3589" width="9.140625" style="263"/>
    <col min="3590" max="3590" width="10.140625" style="263" bestFit="1" customWidth="1"/>
    <col min="3591" max="3594" width="9.140625" style="263"/>
    <col min="3595" max="3596" width="9.85546875" style="263" bestFit="1" customWidth="1"/>
    <col min="3597" max="3845" width="9.140625" style="263"/>
    <col min="3846" max="3846" width="10.140625" style="263" bestFit="1" customWidth="1"/>
    <col min="3847" max="3850" width="9.140625" style="263"/>
    <col min="3851" max="3852" width="9.85546875" style="263" bestFit="1" customWidth="1"/>
    <col min="3853" max="4101" width="9.140625" style="263"/>
    <col min="4102" max="4102" width="10.140625" style="263" bestFit="1" customWidth="1"/>
    <col min="4103" max="4106" width="9.140625" style="263"/>
    <col min="4107" max="4108" width="9.85546875" style="263" bestFit="1" customWidth="1"/>
    <col min="4109" max="4357" width="9.140625" style="263"/>
    <col min="4358" max="4358" width="10.140625" style="263" bestFit="1" customWidth="1"/>
    <col min="4359" max="4362" width="9.140625" style="263"/>
    <col min="4363" max="4364" width="9.85546875" style="263" bestFit="1" customWidth="1"/>
    <col min="4365" max="4613" width="9.140625" style="263"/>
    <col min="4614" max="4614" width="10.140625" style="263" bestFit="1" customWidth="1"/>
    <col min="4615" max="4618" width="9.140625" style="263"/>
    <col min="4619" max="4620" width="9.85546875" style="263" bestFit="1" customWidth="1"/>
    <col min="4621" max="4869" width="9.140625" style="263"/>
    <col min="4870" max="4870" width="10.140625" style="263" bestFit="1" customWidth="1"/>
    <col min="4871" max="4874" width="9.140625" style="263"/>
    <col min="4875" max="4876" width="9.85546875" style="263" bestFit="1" customWidth="1"/>
    <col min="4877" max="5125" width="9.140625" style="263"/>
    <col min="5126" max="5126" width="10.140625" style="263" bestFit="1" customWidth="1"/>
    <col min="5127" max="5130" width="9.140625" style="263"/>
    <col min="5131" max="5132" width="9.85546875" style="263" bestFit="1" customWidth="1"/>
    <col min="5133" max="5381" width="9.140625" style="263"/>
    <col min="5382" max="5382" width="10.140625" style="263" bestFit="1" customWidth="1"/>
    <col min="5383" max="5386" width="9.140625" style="263"/>
    <col min="5387" max="5388" width="9.85546875" style="263" bestFit="1" customWidth="1"/>
    <col min="5389" max="5637" width="9.140625" style="263"/>
    <col min="5638" max="5638" width="10.140625" style="263" bestFit="1" customWidth="1"/>
    <col min="5639" max="5642" width="9.140625" style="263"/>
    <col min="5643" max="5644" width="9.85546875" style="263" bestFit="1" customWidth="1"/>
    <col min="5645" max="5893" width="9.140625" style="263"/>
    <col min="5894" max="5894" width="10.140625" style="263" bestFit="1" customWidth="1"/>
    <col min="5895" max="5898" width="9.140625" style="263"/>
    <col min="5899" max="5900" width="9.85546875" style="263" bestFit="1" customWidth="1"/>
    <col min="5901" max="6149" width="9.140625" style="263"/>
    <col min="6150" max="6150" width="10.140625" style="263" bestFit="1" customWidth="1"/>
    <col min="6151" max="6154" width="9.140625" style="263"/>
    <col min="6155" max="6156" width="9.85546875" style="263" bestFit="1" customWidth="1"/>
    <col min="6157" max="6405" width="9.140625" style="263"/>
    <col min="6406" max="6406" width="10.140625" style="263" bestFit="1" customWidth="1"/>
    <col min="6407" max="6410" width="9.140625" style="263"/>
    <col min="6411" max="6412" width="9.85546875" style="263" bestFit="1" customWidth="1"/>
    <col min="6413" max="6661" width="9.140625" style="263"/>
    <col min="6662" max="6662" width="10.140625" style="263" bestFit="1" customWidth="1"/>
    <col min="6663" max="6666" width="9.140625" style="263"/>
    <col min="6667" max="6668" width="9.85546875" style="263" bestFit="1" customWidth="1"/>
    <col min="6669" max="6917" width="9.140625" style="263"/>
    <col min="6918" max="6918" width="10.140625" style="263" bestFit="1" customWidth="1"/>
    <col min="6919" max="6922" width="9.140625" style="263"/>
    <col min="6923" max="6924" width="9.85546875" style="263" bestFit="1" customWidth="1"/>
    <col min="6925" max="7173" width="9.140625" style="263"/>
    <col min="7174" max="7174" width="10.140625" style="263" bestFit="1" customWidth="1"/>
    <col min="7175" max="7178" width="9.140625" style="263"/>
    <col min="7179" max="7180" width="9.85546875" style="263" bestFit="1" customWidth="1"/>
    <col min="7181" max="7429" width="9.140625" style="263"/>
    <col min="7430" max="7430" width="10.140625" style="263" bestFit="1" customWidth="1"/>
    <col min="7431" max="7434" width="9.140625" style="263"/>
    <col min="7435" max="7436" width="9.85546875" style="263" bestFit="1" customWidth="1"/>
    <col min="7437" max="7685" width="9.140625" style="263"/>
    <col min="7686" max="7686" width="10.140625" style="263" bestFit="1" customWidth="1"/>
    <col min="7687" max="7690" width="9.140625" style="263"/>
    <col min="7691" max="7692" width="9.85546875" style="263" bestFit="1" customWidth="1"/>
    <col min="7693" max="7941" width="9.140625" style="263"/>
    <col min="7942" max="7942" width="10.140625" style="263" bestFit="1" customWidth="1"/>
    <col min="7943" max="7946" width="9.140625" style="263"/>
    <col min="7947" max="7948" width="9.85546875" style="263" bestFit="1" customWidth="1"/>
    <col min="7949" max="8197" width="9.140625" style="263"/>
    <col min="8198" max="8198" width="10.140625" style="263" bestFit="1" customWidth="1"/>
    <col min="8199" max="8202" width="9.140625" style="263"/>
    <col min="8203" max="8204" width="9.85546875" style="263" bestFit="1" customWidth="1"/>
    <col min="8205" max="8453" width="9.140625" style="263"/>
    <col min="8454" max="8454" width="10.140625" style="263" bestFit="1" customWidth="1"/>
    <col min="8455" max="8458" width="9.140625" style="263"/>
    <col min="8459" max="8460" width="9.85546875" style="263" bestFit="1" customWidth="1"/>
    <col min="8461" max="8709" width="9.140625" style="263"/>
    <col min="8710" max="8710" width="10.140625" style="263" bestFit="1" customWidth="1"/>
    <col min="8711" max="8714" width="9.140625" style="263"/>
    <col min="8715" max="8716" width="9.85546875" style="263" bestFit="1" customWidth="1"/>
    <col min="8717" max="8965" width="9.140625" style="263"/>
    <col min="8966" max="8966" width="10.140625" style="263" bestFit="1" customWidth="1"/>
    <col min="8967" max="8970" width="9.140625" style="263"/>
    <col min="8971" max="8972" width="9.85546875" style="263" bestFit="1" customWidth="1"/>
    <col min="8973" max="9221" width="9.140625" style="263"/>
    <col min="9222" max="9222" width="10.140625" style="263" bestFit="1" customWidth="1"/>
    <col min="9223" max="9226" width="9.140625" style="263"/>
    <col min="9227" max="9228" width="9.85546875" style="263" bestFit="1" customWidth="1"/>
    <col min="9229" max="9477" width="9.140625" style="263"/>
    <col min="9478" max="9478" width="10.140625" style="263" bestFit="1" customWidth="1"/>
    <col min="9479" max="9482" width="9.140625" style="263"/>
    <col min="9483" max="9484" width="9.85546875" style="263" bestFit="1" customWidth="1"/>
    <col min="9485" max="9733" width="9.140625" style="263"/>
    <col min="9734" max="9734" width="10.140625" style="263" bestFit="1" customWidth="1"/>
    <col min="9735" max="9738" width="9.140625" style="263"/>
    <col min="9739" max="9740" width="9.85546875" style="263" bestFit="1" customWidth="1"/>
    <col min="9741" max="9989" width="9.140625" style="263"/>
    <col min="9990" max="9990" width="10.140625" style="263" bestFit="1" customWidth="1"/>
    <col min="9991" max="9994" width="9.140625" style="263"/>
    <col min="9995" max="9996" width="9.85546875" style="263" bestFit="1" customWidth="1"/>
    <col min="9997" max="10245" width="9.140625" style="263"/>
    <col min="10246" max="10246" width="10.140625" style="263" bestFit="1" customWidth="1"/>
    <col min="10247" max="10250" width="9.140625" style="263"/>
    <col min="10251" max="10252" width="9.85546875" style="263" bestFit="1" customWidth="1"/>
    <col min="10253" max="10501" width="9.140625" style="263"/>
    <col min="10502" max="10502" width="10.140625" style="263" bestFit="1" customWidth="1"/>
    <col min="10503" max="10506" width="9.140625" style="263"/>
    <col min="10507" max="10508" width="9.85546875" style="263" bestFit="1" customWidth="1"/>
    <col min="10509" max="10757" width="9.140625" style="263"/>
    <col min="10758" max="10758" width="10.140625" style="263" bestFit="1" customWidth="1"/>
    <col min="10759" max="10762" width="9.140625" style="263"/>
    <col min="10763" max="10764" width="9.85546875" style="263" bestFit="1" customWidth="1"/>
    <col min="10765" max="11013" width="9.140625" style="263"/>
    <col min="11014" max="11014" width="10.140625" style="263" bestFit="1" customWidth="1"/>
    <col min="11015" max="11018" width="9.140625" style="263"/>
    <col min="11019" max="11020" width="9.85546875" style="263" bestFit="1" customWidth="1"/>
    <col min="11021" max="11269" width="9.140625" style="263"/>
    <col min="11270" max="11270" width="10.140625" style="263" bestFit="1" customWidth="1"/>
    <col min="11271" max="11274" width="9.140625" style="263"/>
    <col min="11275" max="11276" width="9.85546875" style="263" bestFit="1" customWidth="1"/>
    <col min="11277" max="11525" width="9.140625" style="263"/>
    <col min="11526" max="11526" width="10.140625" style="263" bestFit="1" customWidth="1"/>
    <col min="11527" max="11530" width="9.140625" style="263"/>
    <col min="11531" max="11532" width="9.85546875" style="263" bestFit="1" customWidth="1"/>
    <col min="11533" max="11781" width="9.140625" style="263"/>
    <col min="11782" max="11782" width="10.140625" style="263" bestFit="1" customWidth="1"/>
    <col min="11783" max="11786" width="9.140625" style="263"/>
    <col min="11787" max="11788" width="9.85546875" style="263" bestFit="1" customWidth="1"/>
    <col min="11789" max="12037" width="9.140625" style="263"/>
    <col min="12038" max="12038" width="10.140625" style="263" bestFit="1" customWidth="1"/>
    <col min="12039" max="12042" width="9.140625" style="263"/>
    <col min="12043" max="12044" width="9.85546875" style="263" bestFit="1" customWidth="1"/>
    <col min="12045" max="12293" width="9.140625" style="263"/>
    <col min="12294" max="12294" width="10.140625" style="263" bestFit="1" customWidth="1"/>
    <col min="12295" max="12298" width="9.140625" style="263"/>
    <col min="12299" max="12300" width="9.85546875" style="263" bestFit="1" customWidth="1"/>
    <col min="12301" max="12549" width="9.140625" style="263"/>
    <col min="12550" max="12550" width="10.140625" style="263" bestFit="1" customWidth="1"/>
    <col min="12551" max="12554" width="9.140625" style="263"/>
    <col min="12555" max="12556" width="9.85546875" style="263" bestFit="1" customWidth="1"/>
    <col min="12557" max="12805" width="9.140625" style="263"/>
    <col min="12806" max="12806" width="10.140625" style="263" bestFit="1" customWidth="1"/>
    <col min="12807" max="12810" width="9.140625" style="263"/>
    <col min="12811" max="12812" width="9.85546875" style="263" bestFit="1" customWidth="1"/>
    <col min="12813" max="13061" width="9.140625" style="263"/>
    <col min="13062" max="13062" width="10.140625" style="263" bestFit="1" customWidth="1"/>
    <col min="13063" max="13066" width="9.140625" style="263"/>
    <col min="13067" max="13068" width="9.85546875" style="263" bestFit="1" customWidth="1"/>
    <col min="13069" max="13317" width="9.140625" style="263"/>
    <col min="13318" max="13318" width="10.140625" style="263" bestFit="1" customWidth="1"/>
    <col min="13319" max="13322" width="9.140625" style="263"/>
    <col min="13323" max="13324" width="9.85546875" style="263" bestFit="1" customWidth="1"/>
    <col min="13325" max="13573" width="9.140625" style="263"/>
    <col min="13574" max="13574" width="10.140625" style="263" bestFit="1" customWidth="1"/>
    <col min="13575" max="13578" width="9.140625" style="263"/>
    <col min="13579" max="13580" width="9.85546875" style="263" bestFit="1" customWidth="1"/>
    <col min="13581" max="13829" width="9.140625" style="263"/>
    <col min="13830" max="13830" width="10.140625" style="263" bestFit="1" customWidth="1"/>
    <col min="13831" max="13834" width="9.140625" style="263"/>
    <col min="13835" max="13836" width="9.85546875" style="263" bestFit="1" customWidth="1"/>
    <col min="13837" max="14085" width="9.140625" style="263"/>
    <col min="14086" max="14086" width="10.140625" style="263" bestFit="1" customWidth="1"/>
    <col min="14087" max="14090" width="9.140625" style="263"/>
    <col min="14091" max="14092" width="9.85546875" style="263" bestFit="1" customWidth="1"/>
    <col min="14093" max="14341" width="9.140625" style="263"/>
    <col min="14342" max="14342" width="10.140625" style="263" bestFit="1" customWidth="1"/>
    <col min="14343" max="14346" width="9.140625" style="263"/>
    <col min="14347" max="14348" width="9.85546875" style="263" bestFit="1" customWidth="1"/>
    <col min="14349" max="14597" width="9.140625" style="263"/>
    <col min="14598" max="14598" width="10.140625" style="263" bestFit="1" customWidth="1"/>
    <col min="14599" max="14602" width="9.140625" style="263"/>
    <col min="14603" max="14604" width="9.85546875" style="263" bestFit="1" customWidth="1"/>
    <col min="14605" max="14853" width="9.140625" style="263"/>
    <col min="14854" max="14854" width="10.140625" style="263" bestFit="1" customWidth="1"/>
    <col min="14855" max="14858" width="9.140625" style="263"/>
    <col min="14859" max="14860" width="9.85546875" style="263" bestFit="1" customWidth="1"/>
    <col min="14861" max="15109" width="9.140625" style="263"/>
    <col min="15110" max="15110" width="10.140625" style="263" bestFit="1" customWidth="1"/>
    <col min="15111" max="15114" width="9.140625" style="263"/>
    <col min="15115" max="15116" width="9.85546875" style="263" bestFit="1" customWidth="1"/>
    <col min="15117" max="15365" width="9.140625" style="263"/>
    <col min="15366" max="15366" width="10.140625" style="263" bestFit="1" customWidth="1"/>
    <col min="15367" max="15370" width="9.140625" style="263"/>
    <col min="15371" max="15372" width="9.85546875" style="263" bestFit="1" customWidth="1"/>
    <col min="15373" max="15621" width="9.140625" style="263"/>
    <col min="15622" max="15622" width="10.140625" style="263" bestFit="1" customWidth="1"/>
    <col min="15623" max="15626" width="9.140625" style="263"/>
    <col min="15627" max="15628" width="9.85546875" style="263" bestFit="1" customWidth="1"/>
    <col min="15629" max="15877" width="9.140625" style="263"/>
    <col min="15878" max="15878" width="10.140625" style="263" bestFit="1" customWidth="1"/>
    <col min="15879" max="15882" width="9.140625" style="263"/>
    <col min="15883" max="15884" width="9.85546875" style="263" bestFit="1" customWidth="1"/>
    <col min="15885" max="16133" width="9.140625" style="263"/>
    <col min="16134" max="16134" width="10.140625" style="263" bestFit="1" customWidth="1"/>
    <col min="16135" max="16138" width="9.140625" style="263"/>
    <col min="16139" max="16140" width="9.85546875" style="263" bestFit="1" customWidth="1"/>
    <col min="16141" max="16384" width="9.140625" style="263"/>
  </cols>
  <sheetData>
    <row r="1" spans="1:25" s="263" customFormat="1" x14ac:dyDescent="0.2">
      <c r="A1" s="260" t="s">
        <v>373</v>
      </c>
      <c r="B1" s="261"/>
      <c r="C1" s="261"/>
      <c r="D1" s="261"/>
      <c r="E1" s="261"/>
      <c r="F1" s="261"/>
      <c r="G1" s="261"/>
      <c r="H1" s="261"/>
      <c r="I1" s="261"/>
      <c r="J1" s="261"/>
      <c r="K1" s="262"/>
      <c r="L1" s="141"/>
      <c r="M1" s="141"/>
      <c r="N1" s="141"/>
      <c r="O1" s="141"/>
      <c r="P1" s="141"/>
      <c r="Q1" s="141"/>
      <c r="R1" s="141"/>
      <c r="S1" s="141"/>
      <c r="T1" s="141"/>
      <c r="U1" s="141"/>
      <c r="V1" s="141"/>
      <c r="W1" s="141"/>
      <c r="X1" s="141"/>
      <c r="Y1" s="141"/>
    </row>
    <row r="2" spans="1:25" s="263" customFormat="1" ht="15.75" x14ac:dyDescent="0.2">
      <c r="A2" s="264"/>
      <c r="B2" s="265"/>
      <c r="C2" s="266" t="s">
        <v>374</v>
      </c>
      <c r="D2" s="266"/>
      <c r="E2" s="267">
        <v>44562</v>
      </c>
      <c r="F2" s="268" t="s">
        <v>375</v>
      </c>
      <c r="G2" s="267">
        <v>44651</v>
      </c>
      <c r="H2" s="269"/>
      <c r="I2" s="269"/>
      <c r="J2" s="269"/>
      <c r="K2" s="262"/>
      <c r="L2" s="141"/>
      <c r="M2" s="141"/>
      <c r="N2" s="141"/>
      <c r="O2" s="141"/>
      <c r="P2" s="141"/>
      <c r="Q2" s="141"/>
      <c r="R2" s="141"/>
      <c r="S2" s="141"/>
      <c r="T2" s="141"/>
      <c r="U2" s="141"/>
      <c r="V2" s="141"/>
      <c r="W2" s="141"/>
      <c r="X2" s="141" t="s">
        <v>45</v>
      </c>
      <c r="Y2" s="141"/>
    </row>
    <row r="3" spans="1:25" s="263" customFormat="1" ht="13.7" customHeight="1" thickBot="1" x14ac:dyDescent="0.25">
      <c r="A3" s="270" t="s">
        <v>376</v>
      </c>
      <c r="B3" s="271"/>
      <c r="C3" s="271"/>
      <c r="D3" s="271"/>
      <c r="E3" s="271"/>
      <c r="F3" s="271"/>
      <c r="G3" s="272" t="s">
        <v>377</v>
      </c>
      <c r="H3" s="273" t="s">
        <v>378</v>
      </c>
      <c r="I3" s="273"/>
      <c r="J3" s="273"/>
      <c r="K3" s="273"/>
      <c r="L3" s="273"/>
      <c r="M3" s="273"/>
      <c r="N3" s="273"/>
      <c r="O3" s="273"/>
      <c r="P3" s="273"/>
      <c r="Q3" s="273"/>
      <c r="R3" s="273"/>
      <c r="S3" s="273"/>
      <c r="T3" s="273"/>
      <c r="U3" s="273"/>
      <c r="V3" s="273"/>
      <c r="W3" s="273"/>
      <c r="X3" s="273" t="s">
        <v>379</v>
      </c>
      <c r="Y3" s="274" t="s">
        <v>380</v>
      </c>
    </row>
    <row r="4" spans="1:25" s="263" customFormat="1" ht="68.25" thickBot="1" x14ac:dyDescent="0.25">
      <c r="A4" s="275"/>
      <c r="B4" s="276"/>
      <c r="C4" s="276"/>
      <c r="D4" s="276"/>
      <c r="E4" s="276"/>
      <c r="F4" s="276"/>
      <c r="G4" s="277"/>
      <c r="H4" s="278" t="s">
        <v>381</v>
      </c>
      <c r="I4" s="278" t="s">
        <v>382</v>
      </c>
      <c r="J4" s="278" t="s">
        <v>383</v>
      </c>
      <c r="K4" s="278" t="s">
        <v>384</v>
      </c>
      <c r="L4" s="278" t="s">
        <v>385</v>
      </c>
      <c r="M4" s="278" t="s">
        <v>386</v>
      </c>
      <c r="N4" s="278" t="s">
        <v>387</v>
      </c>
      <c r="O4" s="278" t="s">
        <v>388</v>
      </c>
      <c r="P4" s="279" t="s">
        <v>389</v>
      </c>
      <c r="Q4" s="278" t="s">
        <v>390</v>
      </c>
      <c r="R4" s="278" t="s">
        <v>391</v>
      </c>
      <c r="S4" s="278" t="s">
        <v>392</v>
      </c>
      <c r="T4" s="278" t="s">
        <v>393</v>
      </c>
      <c r="U4" s="278" t="s">
        <v>394</v>
      </c>
      <c r="V4" s="278" t="s">
        <v>395</v>
      </c>
      <c r="W4" s="278" t="s">
        <v>396</v>
      </c>
      <c r="X4" s="280"/>
      <c r="Y4" s="281"/>
    </row>
    <row r="5" spans="1:25" s="263" customFormat="1" ht="22.5" x14ac:dyDescent="0.2">
      <c r="A5" s="282">
        <v>1</v>
      </c>
      <c r="B5" s="283"/>
      <c r="C5" s="283"/>
      <c r="D5" s="283"/>
      <c r="E5" s="283"/>
      <c r="F5" s="283"/>
      <c r="G5" s="284">
        <v>2</v>
      </c>
      <c r="H5" s="285" t="s">
        <v>397</v>
      </c>
      <c r="I5" s="286" t="s">
        <v>398</v>
      </c>
      <c r="J5" s="285" t="s">
        <v>399</v>
      </c>
      <c r="K5" s="286" t="s">
        <v>400</v>
      </c>
      <c r="L5" s="285" t="s">
        <v>401</v>
      </c>
      <c r="M5" s="286" t="s">
        <v>402</v>
      </c>
      <c r="N5" s="285" t="s">
        <v>403</v>
      </c>
      <c r="O5" s="286" t="s">
        <v>404</v>
      </c>
      <c r="P5" s="285" t="s">
        <v>405</v>
      </c>
      <c r="Q5" s="286" t="s">
        <v>406</v>
      </c>
      <c r="R5" s="285" t="s">
        <v>407</v>
      </c>
      <c r="S5" s="287" t="s">
        <v>408</v>
      </c>
      <c r="T5" s="287" t="s">
        <v>409</v>
      </c>
      <c r="U5" s="287" t="s">
        <v>410</v>
      </c>
      <c r="V5" s="287" t="s">
        <v>411</v>
      </c>
      <c r="W5" s="287" t="s">
        <v>412</v>
      </c>
      <c r="X5" s="287">
        <v>19</v>
      </c>
      <c r="Y5" s="288" t="s">
        <v>413</v>
      </c>
    </row>
    <row r="6" spans="1:25" s="263" customFormat="1" x14ac:dyDescent="0.2">
      <c r="A6" s="289" t="s">
        <v>414</v>
      </c>
      <c r="B6" s="289"/>
      <c r="C6" s="289"/>
      <c r="D6" s="289"/>
      <c r="E6" s="289"/>
      <c r="F6" s="289"/>
      <c r="G6" s="289"/>
      <c r="H6" s="289"/>
      <c r="I6" s="289"/>
      <c r="J6" s="289"/>
      <c r="K6" s="289"/>
      <c r="L6" s="289"/>
      <c r="M6" s="289"/>
      <c r="N6" s="290"/>
      <c r="O6" s="290"/>
      <c r="P6" s="290"/>
      <c r="Q6" s="290"/>
      <c r="R6" s="290"/>
      <c r="S6" s="290"/>
      <c r="T6" s="290"/>
      <c r="U6" s="290"/>
      <c r="V6" s="290"/>
      <c r="W6" s="290"/>
      <c r="X6" s="290"/>
      <c r="Y6" s="291"/>
    </row>
    <row r="7" spans="1:25" s="263" customFormat="1" x14ac:dyDescent="0.2">
      <c r="A7" s="292" t="s">
        <v>415</v>
      </c>
      <c r="B7" s="292"/>
      <c r="C7" s="292"/>
      <c r="D7" s="292"/>
      <c r="E7" s="292"/>
      <c r="F7" s="292"/>
      <c r="G7" s="293">
        <v>1</v>
      </c>
      <c r="H7" s="178">
        <v>96011000</v>
      </c>
      <c r="I7" s="178">
        <v>64950000</v>
      </c>
      <c r="J7" s="178">
        <v>571419</v>
      </c>
      <c r="K7" s="178">
        <v>1190650</v>
      </c>
      <c r="L7" s="178">
        <v>1190650</v>
      </c>
      <c r="M7" s="178"/>
      <c r="N7" s="178"/>
      <c r="O7" s="178">
        <v>-16590906</v>
      </c>
      <c r="P7" s="178"/>
      <c r="Q7" s="178"/>
      <c r="R7" s="178"/>
      <c r="S7" s="178"/>
      <c r="T7" s="178"/>
      <c r="U7" s="178">
        <v>19298194</v>
      </c>
      <c r="V7" s="178"/>
      <c r="W7" s="294">
        <f>H7+I7+J7+K7-L7+M7+N7+O7+P7+Q7+R7+U7+V7+S7+T7</f>
        <v>164239707</v>
      </c>
      <c r="X7" s="178">
        <v>0</v>
      </c>
      <c r="Y7" s="294">
        <f>W7+X7</f>
        <v>164239707</v>
      </c>
    </row>
    <row r="8" spans="1:25" s="263" customFormat="1" x14ac:dyDescent="0.2">
      <c r="A8" s="295" t="s">
        <v>416</v>
      </c>
      <c r="B8" s="295"/>
      <c r="C8" s="295"/>
      <c r="D8" s="295"/>
      <c r="E8" s="295"/>
      <c r="F8" s="295"/>
      <c r="G8" s="293">
        <v>2</v>
      </c>
      <c r="H8" s="178">
        <v>0</v>
      </c>
      <c r="I8" s="178">
        <v>0</v>
      </c>
      <c r="J8" s="178">
        <v>0</v>
      </c>
      <c r="K8" s="178">
        <v>0</v>
      </c>
      <c r="L8" s="178">
        <v>0</v>
      </c>
      <c r="M8" s="178">
        <v>0</v>
      </c>
      <c r="N8" s="178">
        <v>0</v>
      </c>
      <c r="O8" s="178">
        <v>0</v>
      </c>
      <c r="P8" s="178">
        <v>0</v>
      </c>
      <c r="Q8" s="178">
        <v>0</v>
      </c>
      <c r="R8" s="178">
        <v>0</v>
      </c>
      <c r="S8" s="178">
        <v>0</v>
      </c>
      <c r="T8" s="178">
        <v>0</v>
      </c>
      <c r="U8" s="178">
        <v>0</v>
      </c>
      <c r="V8" s="178">
        <v>0</v>
      </c>
      <c r="W8" s="294">
        <f t="shared" ref="W8:W9" si="0">H8+I8+J8+K8-L8+M8+N8+O8+P8+Q8+R8+U8+V8+S8+T8</f>
        <v>0</v>
      </c>
      <c r="X8" s="178">
        <v>0</v>
      </c>
      <c r="Y8" s="294">
        <f t="shared" ref="Y8:Y9" si="1">W8+X8</f>
        <v>0</v>
      </c>
    </row>
    <row r="9" spans="1:25" s="263" customFormat="1" x14ac:dyDescent="0.2">
      <c r="A9" s="295" t="s">
        <v>417</v>
      </c>
      <c r="B9" s="295"/>
      <c r="C9" s="295"/>
      <c r="D9" s="295"/>
      <c r="E9" s="295"/>
      <c r="F9" s="295"/>
      <c r="G9" s="293">
        <v>3</v>
      </c>
      <c r="H9" s="178">
        <v>0</v>
      </c>
      <c r="I9" s="178">
        <v>0</v>
      </c>
      <c r="J9" s="178">
        <v>0</v>
      </c>
      <c r="K9" s="178">
        <v>0</v>
      </c>
      <c r="L9" s="178">
        <v>0</v>
      </c>
      <c r="M9" s="178">
        <v>0</v>
      </c>
      <c r="N9" s="178">
        <v>0</v>
      </c>
      <c r="O9" s="178">
        <v>0</v>
      </c>
      <c r="P9" s="178">
        <v>0</v>
      </c>
      <c r="Q9" s="178">
        <v>0</v>
      </c>
      <c r="R9" s="178">
        <v>0</v>
      </c>
      <c r="S9" s="178">
        <v>0</v>
      </c>
      <c r="T9" s="178">
        <v>0</v>
      </c>
      <c r="U9" s="178">
        <v>0</v>
      </c>
      <c r="V9" s="178">
        <v>0</v>
      </c>
      <c r="W9" s="294">
        <f t="shared" si="0"/>
        <v>0</v>
      </c>
      <c r="X9" s="178">
        <v>0</v>
      </c>
      <c r="Y9" s="294">
        <f t="shared" si="1"/>
        <v>0</v>
      </c>
    </row>
    <row r="10" spans="1:25" s="263" customFormat="1" ht="24" customHeight="1" x14ac:dyDescent="0.2">
      <c r="A10" s="296" t="s">
        <v>418</v>
      </c>
      <c r="B10" s="296"/>
      <c r="C10" s="296"/>
      <c r="D10" s="296"/>
      <c r="E10" s="296"/>
      <c r="F10" s="296"/>
      <c r="G10" s="297">
        <v>4</v>
      </c>
      <c r="H10" s="294">
        <f>H7+H8+H9</f>
        <v>96011000</v>
      </c>
      <c r="I10" s="294">
        <f t="shared" ref="I10:Y10" si="2">I7+I8+I9</f>
        <v>64950000</v>
      </c>
      <c r="J10" s="294">
        <f t="shared" si="2"/>
        <v>571419</v>
      </c>
      <c r="K10" s="294">
        <f>K7+K8+K9</f>
        <v>1190650</v>
      </c>
      <c r="L10" s="294">
        <f t="shared" si="2"/>
        <v>1190650</v>
      </c>
      <c r="M10" s="294">
        <f t="shared" si="2"/>
        <v>0</v>
      </c>
      <c r="N10" s="294">
        <f t="shared" si="2"/>
        <v>0</v>
      </c>
      <c r="O10" s="294">
        <f t="shared" si="2"/>
        <v>-16590906</v>
      </c>
      <c r="P10" s="294">
        <f t="shared" si="2"/>
        <v>0</v>
      </c>
      <c r="Q10" s="294">
        <f t="shared" si="2"/>
        <v>0</v>
      </c>
      <c r="R10" s="294">
        <f t="shared" si="2"/>
        <v>0</v>
      </c>
      <c r="S10" s="294">
        <f t="shared" si="2"/>
        <v>0</v>
      </c>
      <c r="T10" s="294">
        <f t="shared" si="2"/>
        <v>0</v>
      </c>
      <c r="U10" s="294">
        <f t="shared" si="2"/>
        <v>19298194</v>
      </c>
      <c r="V10" s="294">
        <f t="shared" si="2"/>
        <v>0</v>
      </c>
      <c r="W10" s="294">
        <f t="shared" si="2"/>
        <v>164239707</v>
      </c>
      <c r="X10" s="294">
        <f t="shared" si="2"/>
        <v>0</v>
      </c>
      <c r="Y10" s="294">
        <f t="shared" si="2"/>
        <v>164239707</v>
      </c>
    </row>
    <row r="11" spans="1:25" s="263" customFormat="1" x14ac:dyDescent="0.2">
      <c r="A11" s="295" t="s">
        <v>419</v>
      </c>
      <c r="B11" s="295"/>
      <c r="C11" s="295"/>
      <c r="D11" s="295"/>
      <c r="E11" s="295"/>
      <c r="F11" s="295"/>
      <c r="G11" s="293">
        <v>5</v>
      </c>
      <c r="H11" s="298">
        <v>0</v>
      </c>
      <c r="I11" s="298">
        <v>0</v>
      </c>
      <c r="J11" s="298">
        <v>0</v>
      </c>
      <c r="K11" s="298">
        <v>0</v>
      </c>
      <c r="L11" s="298">
        <v>0</v>
      </c>
      <c r="M11" s="298">
        <v>0</v>
      </c>
      <c r="N11" s="298">
        <v>0</v>
      </c>
      <c r="O11" s="298">
        <v>0</v>
      </c>
      <c r="P11" s="298">
        <v>0</v>
      </c>
      <c r="Q11" s="298">
        <v>0</v>
      </c>
      <c r="R11" s="298">
        <v>0</v>
      </c>
      <c r="S11" s="178">
        <v>0</v>
      </c>
      <c r="T11" s="178">
        <v>0</v>
      </c>
      <c r="U11" s="298">
        <v>0</v>
      </c>
      <c r="V11" s="178">
        <v>15554857</v>
      </c>
      <c r="W11" s="294">
        <f t="shared" ref="W11:W29" si="3">H11+I11+J11+K11-L11+M11+N11+O11+P11+Q11+R11+U11+V11+S11+T11</f>
        <v>15554857</v>
      </c>
      <c r="X11" s="178">
        <v>0</v>
      </c>
      <c r="Y11" s="294">
        <f t="shared" ref="Y11:Y29" si="4">W11+X11</f>
        <v>15554857</v>
      </c>
    </row>
    <row r="12" spans="1:25" s="263" customFormat="1" x14ac:dyDescent="0.2">
      <c r="A12" s="295" t="s">
        <v>420</v>
      </c>
      <c r="B12" s="295"/>
      <c r="C12" s="295"/>
      <c r="D12" s="295"/>
      <c r="E12" s="295"/>
      <c r="F12" s="295"/>
      <c r="G12" s="293">
        <v>6</v>
      </c>
      <c r="H12" s="298">
        <v>0</v>
      </c>
      <c r="I12" s="298">
        <v>0</v>
      </c>
      <c r="J12" s="298">
        <v>0</v>
      </c>
      <c r="K12" s="298">
        <v>0</v>
      </c>
      <c r="L12" s="298">
        <v>0</v>
      </c>
      <c r="M12" s="298">
        <v>0</v>
      </c>
      <c r="N12" s="178">
        <v>0</v>
      </c>
      <c r="O12" s="298">
        <v>0</v>
      </c>
      <c r="P12" s="298">
        <v>0</v>
      </c>
      <c r="Q12" s="298">
        <v>0</v>
      </c>
      <c r="R12" s="298">
        <v>0</v>
      </c>
      <c r="S12" s="178">
        <v>0</v>
      </c>
      <c r="T12" s="178">
        <v>0</v>
      </c>
      <c r="U12" s="298">
        <v>0</v>
      </c>
      <c r="V12" s="298">
        <v>0</v>
      </c>
      <c r="W12" s="294">
        <f t="shared" si="3"/>
        <v>0</v>
      </c>
      <c r="X12" s="178">
        <v>0</v>
      </c>
      <c r="Y12" s="294">
        <f t="shared" si="4"/>
        <v>0</v>
      </c>
    </row>
    <row r="13" spans="1:25" s="263" customFormat="1" ht="26.45" customHeight="1" x14ac:dyDescent="0.2">
      <c r="A13" s="295" t="s">
        <v>421</v>
      </c>
      <c r="B13" s="295"/>
      <c r="C13" s="295"/>
      <c r="D13" s="295"/>
      <c r="E13" s="295"/>
      <c r="F13" s="295"/>
      <c r="G13" s="293">
        <v>7</v>
      </c>
      <c r="H13" s="298">
        <v>0</v>
      </c>
      <c r="I13" s="298">
        <v>0</v>
      </c>
      <c r="J13" s="298">
        <v>0</v>
      </c>
      <c r="K13" s="298">
        <v>0</v>
      </c>
      <c r="L13" s="298">
        <v>0</v>
      </c>
      <c r="M13" s="298">
        <v>0</v>
      </c>
      <c r="N13" s="298">
        <v>0</v>
      </c>
      <c r="O13" s="178">
        <v>4056210</v>
      </c>
      <c r="P13" s="298">
        <v>0</v>
      </c>
      <c r="Q13" s="298">
        <v>0</v>
      </c>
      <c r="R13" s="298">
        <v>0</v>
      </c>
      <c r="S13" s="178">
        <v>0</v>
      </c>
      <c r="T13" s="178">
        <v>0</v>
      </c>
      <c r="U13" s="178">
        <v>0</v>
      </c>
      <c r="V13" s="178">
        <v>0</v>
      </c>
      <c r="W13" s="294">
        <f t="shared" si="3"/>
        <v>4056210</v>
      </c>
      <c r="X13" s="178">
        <v>0</v>
      </c>
      <c r="Y13" s="294">
        <f t="shared" si="4"/>
        <v>4056210</v>
      </c>
    </row>
    <row r="14" spans="1:25" s="263" customFormat="1" ht="29.25" customHeight="1" x14ac:dyDescent="0.2">
      <c r="A14" s="295" t="s">
        <v>422</v>
      </c>
      <c r="B14" s="295"/>
      <c r="C14" s="295"/>
      <c r="D14" s="295"/>
      <c r="E14" s="295"/>
      <c r="F14" s="295"/>
      <c r="G14" s="293">
        <v>8</v>
      </c>
      <c r="H14" s="298">
        <v>0</v>
      </c>
      <c r="I14" s="298">
        <v>0</v>
      </c>
      <c r="J14" s="298">
        <v>0</v>
      </c>
      <c r="K14" s="298">
        <v>0</v>
      </c>
      <c r="L14" s="298">
        <v>0</v>
      </c>
      <c r="M14" s="298">
        <v>0</v>
      </c>
      <c r="N14" s="298">
        <v>0</v>
      </c>
      <c r="O14" s="298">
        <v>0</v>
      </c>
      <c r="P14" s="178">
        <v>0</v>
      </c>
      <c r="Q14" s="298">
        <v>0</v>
      </c>
      <c r="R14" s="298">
        <v>0</v>
      </c>
      <c r="S14" s="178">
        <v>0</v>
      </c>
      <c r="T14" s="178">
        <v>0</v>
      </c>
      <c r="U14" s="178">
        <v>0</v>
      </c>
      <c r="V14" s="178">
        <v>0</v>
      </c>
      <c r="W14" s="294">
        <f t="shared" si="3"/>
        <v>0</v>
      </c>
      <c r="X14" s="178">
        <v>0</v>
      </c>
      <c r="Y14" s="294">
        <f t="shared" si="4"/>
        <v>0</v>
      </c>
    </row>
    <row r="15" spans="1:25" s="263" customFormat="1" x14ac:dyDescent="0.2">
      <c r="A15" s="295" t="s">
        <v>423</v>
      </c>
      <c r="B15" s="295"/>
      <c r="C15" s="295"/>
      <c r="D15" s="295"/>
      <c r="E15" s="295"/>
      <c r="F15" s="295"/>
      <c r="G15" s="293">
        <v>9</v>
      </c>
      <c r="H15" s="298">
        <v>0</v>
      </c>
      <c r="I15" s="298">
        <v>0</v>
      </c>
      <c r="J15" s="298">
        <v>0</v>
      </c>
      <c r="K15" s="298">
        <v>0</v>
      </c>
      <c r="L15" s="298">
        <v>0</v>
      </c>
      <c r="M15" s="298">
        <v>0</v>
      </c>
      <c r="N15" s="298">
        <v>0</v>
      </c>
      <c r="O15" s="298">
        <v>0</v>
      </c>
      <c r="P15" s="298">
        <v>0</v>
      </c>
      <c r="Q15" s="178">
        <v>0</v>
      </c>
      <c r="R15" s="298">
        <v>0</v>
      </c>
      <c r="S15" s="178">
        <v>0</v>
      </c>
      <c r="T15" s="178">
        <v>0</v>
      </c>
      <c r="U15" s="178">
        <v>0</v>
      </c>
      <c r="V15" s="178">
        <v>0</v>
      </c>
      <c r="W15" s="294">
        <f t="shared" si="3"/>
        <v>0</v>
      </c>
      <c r="X15" s="178">
        <v>0</v>
      </c>
      <c r="Y15" s="294">
        <f t="shared" si="4"/>
        <v>0</v>
      </c>
    </row>
    <row r="16" spans="1:25" s="263" customFormat="1" ht="28.5" customHeight="1" x14ac:dyDescent="0.2">
      <c r="A16" s="295" t="s">
        <v>424</v>
      </c>
      <c r="B16" s="295"/>
      <c r="C16" s="295"/>
      <c r="D16" s="295"/>
      <c r="E16" s="295"/>
      <c r="F16" s="295"/>
      <c r="G16" s="293">
        <v>10</v>
      </c>
      <c r="H16" s="298">
        <v>0</v>
      </c>
      <c r="I16" s="298">
        <v>0</v>
      </c>
      <c r="J16" s="298">
        <v>0</v>
      </c>
      <c r="K16" s="298">
        <v>0</v>
      </c>
      <c r="L16" s="298">
        <v>0</v>
      </c>
      <c r="M16" s="298">
        <v>0</v>
      </c>
      <c r="N16" s="298">
        <v>0</v>
      </c>
      <c r="O16" s="298">
        <v>0</v>
      </c>
      <c r="P16" s="298">
        <v>0</v>
      </c>
      <c r="Q16" s="298">
        <v>0</v>
      </c>
      <c r="R16" s="178">
        <v>0</v>
      </c>
      <c r="S16" s="178">
        <v>0</v>
      </c>
      <c r="T16" s="178">
        <v>0</v>
      </c>
      <c r="U16" s="178">
        <v>0</v>
      </c>
      <c r="V16" s="178">
        <v>0</v>
      </c>
      <c r="W16" s="294">
        <f t="shared" si="3"/>
        <v>0</v>
      </c>
      <c r="X16" s="178">
        <v>0</v>
      </c>
      <c r="Y16" s="294">
        <f t="shared" si="4"/>
        <v>0</v>
      </c>
    </row>
    <row r="17" spans="1:25" s="263" customFormat="1" ht="23.25" customHeight="1" x14ac:dyDescent="0.2">
      <c r="A17" s="295" t="s">
        <v>425</v>
      </c>
      <c r="B17" s="295"/>
      <c r="C17" s="295"/>
      <c r="D17" s="295"/>
      <c r="E17" s="295"/>
      <c r="F17" s="295"/>
      <c r="G17" s="293">
        <v>11</v>
      </c>
      <c r="H17" s="298">
        <v>0</v>
      </c>
      <c r="I17" s="298">
        <v>0</v>
      </c>
      <c r="J17" s="298">
        <v>0</v>
      </c>
      <c r="K17" s="298">
        <v>0</v>
      </c>
      <c r="L17" s="298">
        <v>0</v>
      </c>
      <c r="M17" s="298">
        <v>0</v>
      </c>
      <c r="N17" s="178">
        <v>0</v>
      </c>
      <c r="O17" s="178">
        <v>0</v>
      </c>
      <c r="P17" s="178">
        <v>0</v>
      </c>
      <c r="Q17" s="178">
        <v>0</v>
      </c>
      <c r="R17" s="178">
        <v>0</v>
      </c>
      <c r="S17" s="178">
        <v>0</v>
      </c>
      <c r="T17" s="178">
        <v>0</v>
      </c>
      <c r="U17" s="178">
        <v>0</v>
      </c>
      <c r="V17" s="178">
        <v>0</v>
      </c>
      <c r="W17" s="294">
        <f t="shared" si="3"/>
        <v>0</v>
      </c>
      <c r="X17" s="178">
        <v>0</v>
      </c>
      <c r="Y17" s="294">
        <f t="shared" si="4"/>
        <v>0</v>
      </c>
    </row>
    <row r="18" spans="1:25" s="263" customFormat="1" x14ac:dyDescent="0.2">
      <c r="A18" s="295" t="s">
        <v>426</v>
      </c>
      <c r="B18" s="295"/>
      <c r="C18" s="295"/>
      <c r="D18" s="295"/>
      <c r="E18" s="295"/>
      <c r="F18" s="295"/>
      <c r="G18" s="293">
        <v>12</v>
      </c>
      <c r="H18" s="298">
        <v>0</v>
      </c>
      <c r="I18" s="298">
        <v>0</v>
      </c>
      <c r="J18" s="298">
        <v>0</v>
      </c>
      <c r="K18" s="298">
        <v>0</v>
      </c>
      <c r="L18" s="298">
        <v>0</v>
      </c>
      <c r="M18" s="298">
        <v>0</v>
      </c>
      <c r="N18" s="178">
        <v>0</v>
      </c>
      <c r="O18" s="178">
        <v>0</v>
      </c>
      <c r="P18" s="178">
        <v>0</v>
      </c>
      <c r="Q18" s="178">
        <v>0</v>
      </c>
      <c r="R18" s="178">
        <v>0</v>
      </c>
      <c r="S18" s="178">
        <v>0</v>
      </c>
      <c r="T18" s="178">
        <v>0</v>
      </c>
      <c r="U18" s="178">
        <v>0</v>
      </c>
      <c r="V18" s="178">
        <v>0</v>
      </c>
      <c r="W18" s="294">
        <f t="shared" si="3"/>
        <v>0</v>
      </c>
      <c r="X18" s="178">
        <v>0</v>
      </c>
      <c r="Y18" s="294">
        <f t="shared" si="4"/>
        <v>0</v>
      </c>
    </row>
    <row r="19" spans="1:25" s="263" customFormat="1" x14ac:dyDescent="0.2">
      <c r="A19" s="295" t="s">
        <v>427</v>
      </c>
      <c r="B19" s="295"/>
      <c r="C19" s="295"/>
      <c r="D19" s="295"/>
      <c r="E19" s="295"/>
      <c r="F19" s="295"/>
      <c r="G19" s="293">
        <v>13</v>
      </c>
      <c r="H19" s="178">
        <v>0</v>
      </c>
      <c r="I19" s="178">
        <v>0</v>
      </c>
      <c r="J19" s="178">
        <v>0</v>
      </c>
      <c r="K19" s="178">
        <v>0</v>
      </c>
      <c r="L19" s="178">
        <v>0</v>
      </c>
      <c r="M19" s="178">
        <v>0</v>
      </c>
      <c r="N19" s="178">
        <v>0</v>
      </c>
      <c r="O19" s="178">
        <v>0</v>
      </c>
      <c r="P19" s="178">
        <v>0</v>
      </c>
      <c r="Q19" s="178">
        <v>0</v>
      </c>
      <c r="R19" s="178">
        <v>0</v>
      </c>
      <c r="S19" s="178">
        <v>0</v>
      </c>
      <c r="T19" s="178">
        <v>0</v>
      </c>
      <c r="U19" s="178">
        <v>0</v>
      </c>
      <c r="V19" s="178">
        <v>0</v>
      </c>
      <c r="W19" s="294">
        <f t="shared" si="3"/>
        <v>0</v>
      </c>
      <c r="X19" s="178">
        <v>0</v>
      </c>
      <c r="Y19" s="294">
        <f t="shared" si="4"/>
        <v>0</v>
      </c>
    </row>
    <row r="20" spans="1:25" s="263" customFormat="1" x14ac:dyDescent="0.2">
      <c r="A20" s="295" t="s">
        <v>428</v>
      </c>
      <c r="B20" s="295"/>
      <c r="C20" s="295"/>
      <c r="D20" s="295"/>
      <c r="E20" s="295"/>
      <c r="F20" s="295"/>
      <c r="G20" s="293">
        <v>14</v>
      </c>
      <c r="H20" s="298">
        <v>0</v>
      </c>
      <c r="I20" s="298">
        <v>0</v>
      </c>
      <c r="J20" s="298">
        <v>0</v>
      </c>
      <c r="K20" s="298">
        <v>0</v>
      </c>
      <c r="L20" s="298">
        <v>0</v>
      </c>
      <c r="M20" s="298">
        <v>0</v>
      </c>
      <c r="N20" s="178">
        <v>0</v>
      </c>
      <c r="O20" s="178">
        <v>0</v>
      </c>
      <c r="P20" s="178">
        <v>0</v>
      </c>
      <c r="Q20" s="178">
        <v>0</v>
      </c>
      <c r="R20" s="178">
        <v>0</v>
      </c>
      <c r="S20" s="178">
        <v>0</v>
      </c>
      <c r="T20" s="178">
        <v>0</v>
      </c>
      <c r="U20" s="178">
        <v>0</v>
      </c>
      <c r="V20" s="178">
        <v>0</v>
      </c>
      <c r="W20" s="294">
        <f t="shared" si="3"/>
        <v>0</v>
      </c>
      <c r="X20" s="178">
        <v>0</v>
      </c>
      <c r="Y20" s="294">
        <f t="shared" si="4"/>
        <v>0</v>
      </c>
    </row>
    <row r="21" spans="1:25" s="263" customFormat="1" ht="30.75" customHeight="1" x14ac:dyDescent="0.2">
      <c r="A21" s="295" t="s">
        <v>429</v>
      </c>
      <c r="B21" s="295"/>
      <c r="C21" s="295"/>
      <c r="D21" s="295"/>
      <c r="E21" s="295"/>
      <c r="F21" s="295"/>
      <c r="G21" s="293">
        <v>15</v>
      </c>
      <c r="H21" s="178">
        <v>0</v>
      </c>
      <c r="I21" s="178">
        <v>0</v>
      </c>
      <c r="J21" s="178">
        <v>0</v>
      </c>
      <c r="K21" s="178">
        <v>0</v>
      </c>
      <c r="L21" s="178">
        <v>0</v>
      </c>
      <c r="M21" s="178">
        <v>0</v>
      </c>
      <c r="N21" s="178">
        <v>0</v>
      </c>
      <c r="O21" s="178">
        <v>0</v>
      </c>
      <c r="P21" s="178">
        <v>0</v>
      </c>
      <c r="Q21" s="178">
        <v>0</v>
      </c>
      <c r="R21" s="178">
        <v>0</v>
      </c>
      <c r="S21" s="178">
        <v>0</v>
      </c>
      <c r="T21" s="178">
        <v>0</v>
      </c>
      <c r="U21" s="178">
        <v>0</v>
      </c>
      <c r="V21" s="178">
        <v>0</v>
      </c>
      <c r="W21" s="294">
        <f t="shared" si="3"/>
        <v>0</v>
      </c>
      <c r="X21" s="178">
        <v>0</v>
      </c>
      <c r="Y21" s="294">
        <f t="shared" si="4"/>
        <v>0</v>
      </c>
    </row>
    <row r="22" spans="1:25" s="263" customFormat="1" ht="28.5" customHeight="1" x14ac:dyDescent="0.2">
      <c r="A22" s="295" t="s">
        <v>430</v>
      </c>
      <c r="B22" s="295"/>
      <c r="C22" s="295"/>
      <c r="D22" s="295"/>
      <c r="E22" s="295"/>
      <c r="F22" s="295"/>
      <c r="G22" s="293">
        <v>16</v>
      </c>
      <c r="H22" s="178">
        <v>0</v>
      </c>
      <c r="I22" s="178">
        <v>0</v>
      </c>
      <c r="J22" s="178">
        <v>0</v>
      </c>
      <c r="K22" s="178">
        <v>0</v>
      </c>
      <c r="L22" s="178">
        <v>0</v>
      </c>
      <c r="M22" s="178">
        <v>0</v>
      </c>
      <c r="N22" s="178">
        <v>0</v>
      </c>
      <c r="O22" s="178">
        <v>0</v>
      </c>
      <c r="P22" s="178">
        <v>0</v>
      </c>
      <c r="Q22" s="178">
        <v>0</v>
      </c>
      <c r="R22" s="178">
        <v>0</v>
      </c>
      <c r="S22" s="178">
        <v>0</v>
      </c>
      <c r="T22" s="178">
        <v>0</v>
      </c>
      <c r="U22" s="178">
        <v>0</v>
      </c>
      <c r="V22" s="178">
        <v>0</v>
      </c>
      <c r="W22" s="294">
        <f t="shared" si="3"/>
        <v>0</v>
      </c>
      <c r="X22" s="178">
        <v>0</v>
      </c>
      <c r="Y22" s="294">
        <f t="shared" si="4"/>
        <v>0</v>
      </c>
    </row>
    <row r="23" spans="1:25" s="263" customFormat="1" ht="26.45" customHeight="1" x14ac:dyDescent="0.2">
      <c r="A23" s="295" t="s">
        <v>431</v>
      </c>
      <c r="B23" s="295"/>
      <c r="C23" s="295"/>
      <c r="D23" s="295"/>
      <c r="E23" s="295"/>
      <c r="F23" s="295"/>
      <c r="G23" s="293">
        <v>17</v>
      </c>
      <c r="H23" s="178">
        <v>0</v>
      </c>
      <c r="I23" s="178">
        <v>0</v>
      </c>
      <c r="J23" s="178">
        <v>0</v>
      </c>
      <c r="K23" s="178">
        <v>0</v>
      </c>
      <c r="L23" s="178">
        <v>0</v>
      </c>
      <c r="M23" s="178">
        <v>0</v>
      </c>
      <c r="N23" s="178">
        <v>0</v>
      </c>
      <c r="O23" s="178">
        <v>0</v>
      </c>
      <c r="P23" s="178">
        <v>0</v>
      </c>
      <c r="Q23" s="178">
        <v>0</v>
      </c>
      <c r="R23" s="178">
        <v>0</v>
      </c>
      <c r="S23" s="178">
        <v>0</v>
      </c>
      <c r="T23" s="178">
        <v>0</v>
      </c>
      <c r="U23" s="178">
        <v>0</v>
      </c>
      <c r="V23" s="178">
        <v>0</v>
      </c>
      <c r="W23" s="294">
        <f t="shared" si="3"/>
        <v>0</v>
      </c>
      <c r="X23" s="178">
        <v>0</v>
      </c>
      <c r="Y23" s="294">
        <f t="shared" si="4"/>
        <v>0</v>
      </c>
    </row>
    <row r="24" spans="1:25" s="263" customFormat="1" x14ac:dyDescent="0.2">
      <c r="A24" s="295" t="s">
        <v>432</v>
      </c>
      <c r="B24" s="295"/>
      <c r="C24" s="295"/>
      <c r="D24" s="295"/>
      <c r="E24" s="295"/>
      <c r="F24" s="295"/>
      <c r="G24" s="293">
        <v>18</v>
      </c>
      <c r="H24" s="178">
        <v>0</v>
      </c>
      <c r="I24" s="178">
        <v>0</v>
      </c>
      <c r="J24" s="178">
        <v>0</v>
      </c>
      <c r="K24" s="178">
        <v>0</v>
      </c>
      <c r="L24" s="178">
        <v>0</v>
      </c>
      <c r="M24" s="178">
        <v>0</v>
      </c>
      <c r="N24" s="178">
        <v>0</v>
      </c>
      <c r="O24" s="178">
        <v>0</v>
      </c>
      <c r="P24" s="178">
        <v>0</v>
      </c>
      <c r="Q24" s="178">
        <v>0</v>
      </c>
      <c r="R24" s="178">
        <v>0</v>
      </c>
      <c r="S24" s="178">
        <v>0</v>
      </c>
      <c r="T24" s="178">
        <v>0</v>
      </c>
      <c r="U24" s="178">
        <v>0</v>
      </c>
      <c r="V24" s="178">
        <v>0</v>
      </c>
      <c r="W24" s="294">
        <f t="shared" si="3"/>
        <v>0</v>
      </c>
      <c r="X24" s="178">
        <v>0</v>
      </c>
      <c r="Y24" s="294">
        <f t="shared" si="4"/>
        <v>0</v>
      </c>
    </row>
    <row r="25" spans="1:25" s="263" customFormat="1" x14ac:dyDescent="0.2">
      <c r="A25" s="295" t="s">
        <v>433</v>
      </c>
      <c r="B25" s="295"/>
      <c r="C25" s="295"/>
      <c r="D25" s="295"/>
      <c r="E25" s="295"/>
      <c r="F25" s="295"/>
      <c r="G25" s="293">
        <v>19</v>
      </c>
      <c r="H25" s="178">
        <v>10719270</v>
      </c>
      <c r="I25" s="178">
        <v>24654321</v>
      </c>
      <c r="J25" s="178">
        <v>0</v>
      </c>
      <c r="K25" s="178">
        <v>0</v>
      </c>
      <c r="L25" s="178">
        <v>0</v>
      </c>
      <c r="M25" s="178">
        <v>0</v>
      </c>
      <c r="N25" s="178">
        <v>0</v>
      </c>
      <c r="O25" s="178">
        <v>0</v>
      </c>
      <c r="P25" s="178">
        <v>0</v>
      </c>
      <c r="Q25" s="178">
        <v>0</v>
      </c>
      <c r="R25" s="178">
        <v>0</v>
      </c>
      <c r="S25" s="178">
        <v>0</v>
      </c>
      <c r="T25" s="178">
        <v>0</v>
      </c>
      <c r="U25" s="178">
        <v>0</v>
      </c>
      <c r="V25" s="178">
        <v>0</v>
      </c>
      <c r="W25" s="294">
        <f t="shared" si="3"/>
        <v>35373591</v>
      </c>
      <c r="X25" s="178">
        <v>0</v>
      </c>
      <c r="Y25" s="294">
        <f t="shared" si="4"/>
        <v>35373591</v>
      </c>
    </row>
    <row r="26" spans="1:25" s="263" customFormat="1" x14ac:dyDescent="0.2">
      <c r="A26" s="295" t="s">
        <v>434</v>
      </c>
      <c r="B26" s="295"/>
      <c r="C26" s="295"/>
      <c r="D26" s="295"/>
      <c r="E26" s="295"/>
      <c r="F26" s="295"/>
      <c r="G26" s="293">
        <v>20</v>
      </c>
      <c r="H26" s="178">
        <v>0</v>
      </c>
      <c r="I26" s="178">
        <v>0</v>
      </c>
      <c r="J26" s="178">
        <v>0</v>
      </c>
      <c r="K26" s="178">
        <v>0</v>
      </c>
      <c r="L26" s="178">
        <v>0</v>
      </c>
      <c r="M26" s="178">
        <v>0</v>
      </c>
      <c r="N26" s="178">
        <v>0</v>
      </c>
      <c r="O26" s="178">
        <v>0</v>
      </c>
      <c r="P26" s="178">
        <v>0</v>
      </c>
      <c r="Q26" s="178">
        <v>0</v>
      </c>
      <c r="R26" s="178">
        <v>0</v>
      </c>
      <c r="S26" s="178">
        <v>0</v>
      </c>
      <c r="T26" s="178">
        <v>0</v>
      </c>
      <c r="U26" s="178">
        <v>-6206655</v>
      </c>
      <c r="V26" s="178">
        <v>0</v>
      </c>
      <c r="W26" s="294">
        <f t="shared" si="3"/>
        <v>-6206655</v>
      </c>
      <c r="X26" s="178">
        <v>0</v>
      </c>
      <c r="Y26" s="294">
        <f t="shared" si="4"/>
        <v>-6206655</v>
      </c>
    </row>
    <row r="27" spans="1:25" s="263" customFormat="1" x14ac:dyDescent="0.2">
      <c r="A27" s="295" t="s">
        <v>435</v>
      </c>
      <c r="B27" s="295"/>
      <c r="C27" s="295"/>
      <c r="D27" s="295"/>
      <c r="E27" s="295"/>
      <c r="F27" s="295"/>
      <c r="G27" s="293">
        <v>21</v>
      </c>
      <c r="H27" s="178">
        <v>0</v>
      </c>
      <c r="I27" s="178">
        <v>0</v>
      </c>
      <c r="J27" s="178">
        <v>0</v>
      </c>
      <c r="K27" s="178">
        <v>0</v>
      </c>
      <c r="L27" s="178">
        <v>0</v>
      </c>
      <c r="M27" s="178">
        <v>0</v>
      </c>
      <c r="N27" s="178">
        <v>0</v>
      </c>
      <c r="O27" s="178">
        <v>0</v>
      </c>
      <c r="P27" s="178">
        <v>0</v>
      </c>
      <c r="Q27" s="178">
        <v>0</v>
      </c>
      <c r="R27" s="178">
        <v>0</v>
      </c>
      <c r="S27" s="178">
        <v>0</v>
      </c>
      <c r="T27" s="178">
        <v>0</v>
      </c>
      <c r="U27" s="178">
        <v>0</v>
      </c>
      <c r="V27" s="178">
        <v>0</v>
      </c>
      <c r="W27" s="294">
        <f t="shared" si="3"/>
        <v>0</v>
      </c>
      <c r="X27" s="178">
        <v>0</v>
      </c>
      <c r="Y27" s="294">
        <f t="shared" si="4"/>
        <v>0</v>
      </c>
    </row>
    <row r="28" spans="1:25" s="263" customFormat="1" x14ac:dyDescent="0.2">
      <c r="A28" s="295" t="s">
        <v>436</v>
      </c>
      <c r="B28" s="295"/>
      <c r="C28" s="295"/>
      <c r="D28" s="295"/>
      <c r="E28" s="295"/>
      <c r="F28" s="295"/>
      <c r="G28" s="293">
        <v>22</v>
      </c>
      <c r="H28" s="178">
        <v>0</v>
      </c>
      <c r="I28" s="178">
        <v>0</v>
      </c>
      <c r="J28" s="178">
        <v>0</v>
      </c>
      <c r="K28" s="178">
        <v>0</v>
      </c>
      <c r="L28" s="178">
        <v>0</v>
      </c>
      <c r="M28" s="178">
        <v>0</v>
      </c>
      <c r="N28" s="178">
        <v>0</v>
      </c>
      <c r="O28" s="178">
        <v>0</v>
      </c>
      <c r="P28" s="178">
        <v>0</v>
      </c>
      <c r="Q28" s="178">
        <v>0</v>
      </c>
      <c r="R28" s="178">
        <v>0</v>
      </c>
      <c r="S28" s="178">
        <v>0</v>
      </c>
      <c r="T28" s="178">
        <v>0</v>
      </c>
      <c r="U28" s="178">
        <v>0</v>
      </c>
      <c r="V28" s="178">
        <v>0</v>
      </c>
      <c r="W28" s="294">
        <f t="shared" si="3"/>
        <v>0</v>
      </c>
      <c r="X28" s="178">
        <v>0</v>
      </c>
      <c r="Y28" s="294">
        <f t="shared" si="4"/>
        <v>0</v>
      </c>
    </row>
    <row r="29" spans="1:25" s="263" customFormat="1" x14ac:dyDescent="0.2">
      <c r="A29" s="295" t="s">
        <v>437</v>
      </c>
      <c r="B29" s="295"/>
      <c r="C29" s="295"/>
      <c r="D29" s="295"/>
      <c r="E29" s="295"/>
      <c r="F29" s="295"/>
      <c r="G29" s="293">
        <v>23</v>
      </c>
      <c r="H29" s="178">
        <v>0</v>
      </c>
      <c r="I29" s="178">
        <v>0</v>
      </c>
      <c r="J29" s="178">
        <v>0</v>
      </c>
      <c r="K29" s="178">
        <v>0</v>
      </c>
      <c r="L29" s="178">
        <v>0</v>
      </c>
      <c r="M29" s="178">
        <v>0</v>
      </c>
      <c r="N29" s="178">
        <v>0</v>
      </c>
      <c r="O29" s="178">
        <v>0</v>
      </c>
      <c r="P29" s="178">
        <v>0</v>
      </c>
      <c r="Q29" s="178">
        <v>0</v>
      </c>
      <c r="R29" s="178">
        <v>0</v>
      </c>
      <c r="S29" s="178">
        <v>0</v>
      </c>
      <c r="T29" s="178">
        <v>0</v>
      </c>
      <c r="U29" s="178">
        <v>0</v>
      </c>
      <c r="V29" s="178">
        <v>0</v>
      </c>
      <c r="W29" s="294">
        <f t="shared" si="3"/>
        <v>0</v>
      </c>
      <c r="X29" s="178">
        <v>0</v>
      </c>
      <c r="Y29" s="294">
        <f t="shared" si="4"/>
        <v>0</v>
      </c>
    </row>
    <row r="30" spans="1:25" s="263" customFormat="1" ht="21.75" customHeight="1" x14ac:dyDescent="0.2">
      <c r="A30" s="299" t="s">
        <v>438</v>
      </c>
      <c r="B30" s="299"/>
      <c r="C30" s="299"/>
      <c r="D30" s="299"/>
      <c r="E30" s="299"/>
      <c r="F30" s="299"/>
      <c r="G30" s="300">
        <v>24</v>
      </c>
      <c r="H30" s="301">
        <f>SUM(H10:H29)</f>
        <v>106730270</v>
      </c>
      <c r="I30" s="301">
        <f t="shared" ref="I30:Y30" si="5">SUM(I10:I29)</f>
        <v>89604321</v>
      </c>
      <c r="J30" s="301">
        <f t="shared" si="5"/>
        <v>571419</v>
      </c>
      <c r="K30" s="301">
        <f t="shared" si="5"/>
        <v>1190650</v>
      </c>
      <c r="L30" s="301">
        <f t="shared" si="5"/>
        <v>1190650</v>
      </c>
      <c r="M30" s="301">
        <f t="shared" si="5"/>
        <v>0</v>
      </c>
      <c r="N30" s="301">
        <f t="shared" si="5"/>
        <v>0</v>
      </c>
      <c r="O30" s="301">
        <f t="shared" si="5"/>
        <v>-12534696</v>
      </c>
      <c r="P30" s="301">
        <f t="shared" si="5"/>
        <v>0</v>
      </c>
      <c r="Q30" s="301">
        <f t="shared" si="5"/>
        <v>0</v>
      </c>
      <c r="R30" s="301">
        <f t="shared" si="5"/>
        <v>0</v>
      </c>
      <c r="S30" s="301">
        <f t="shared" si="5"/>
        <v>0</v>
      </c>
      <c r="T30" s="301">
        <f t="shared" si="5"/>
        <v>0</v>
      </c>
      <c r="U30" s="301">
        <f t="shared" si="5"/>
        <v>13091539</v>
      </c>
      <c r="V30" s="301">
        <f t="shared" si="5"/>
        <v>15554857</v>
      </c>
      <c r="W30" s="301">
        <f t="shared" si="5"/>
        <v>213017710</v>
      </c>
      <c r="X30" s="301">
        <f t="shared" si="5"/>
        <v>0</v>
      </c>
      <c r="Y30" s="301">
        <f t="shared" si="5"/>
        <v>213017710</v>
      </c>
    </row>
    <row r="31" spans="1:25" s="263" customFormat="1" x14ac:dyDescent="0.2">
      <c r="A31" s="302" t="s">
        <v>439</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s="263" customFormat="1" ht="36.75" customHeight="1" x14ac:dyDescent="0.2">
      <c r="A32" s="304" t="s">
        <v>440</v>
      </c>
      <c r="B32" s="305"/>
      <c r="C32" s="305"/>
      <c r="D32" s="305"/>
      <c r="E32" s="305"/>
      <c r="F32" s="305"/>
      <c r="G32" s="297">
        <v>25</v>
      </c>
      <c r="H32" s="294">
        <f>SUM(H12:H20)</f>
        <v>0</v>
      </c>
      <c r="I32" s="294">
        <f t="shared" ref="I32:Y32" si="6">SUM(I12:I20)</f>
        <v>0</v>
      </c>
      <c r="J32" s="294">
        <f t="shared" si="6"/>
        <v>0</v>
      </c>
      <c r="K32" s="294">
        <f t="shared" si="6"/>
        <v>0</v>
      </c>
      <c r="L32" s="294">
        <f t="shared" si="6"/>
        <v>0</v>
      </c>
      <c r="M32" s="294">
        <f t="shared" si="6"/>
        <v>0</v>
      </c>
      <c r="N32" s="294">
        <f t="shared" si="6"/>
        <v>0</v>
      </c>
      <c r="O32" s="294">
        <f t="shared" si="6"/>
        <v>4056210</v>
      </c>
      <c r="P32" s="294">
        <f t="shared" si="6"/>
        <v>0</v>
      </c>
      <c r="Q32" s="294">
        <f t="shared" si="6"/>
        <v>0</v>
      </c>
      <c r="R32" s="294">
        <f t="shared" si="6"/>
        <v>0</v>
      </c>
      <c r="S32" s="294">
        <f t="shared" si="6"/>
        <v>0</v>
      </c>
      <c r="T32" s="294">
        <f t="shared" si="6"/>
        <v>0</v>
      </c>
      <c r="U32" s="294">
        <f t="shared" si="6"/>
        <v>0</v>
      </c>
      <c r="V32" s="294">
        <f t="shared" si="6"/>
        <v>0</v>
      </c>
      <c r="W32" s="294">
        <f t="shared" si="6"/>
        <v>4056210</v>
      </c>
      <c r="X32" s="294">
        <f t="shared" si="6"/>
        <v>0</v>
      </c>
      <c r="Y32" s="294">
        <f t="shared" si="6"/>
        <v>4056210</v>
      </c>
    </row>
    <row r="33" spans="1:25" s="263" customFormat="1" ht="31.7" customHeight="1" x14ac:dyDescent="0.2">
      <c r="A33" s="304" t="s">
        <v>441</v>
      </c>
      <c r="B33" s="305"/>
      <c r="C33" s="305"/>
      <c r="D33" s="305"/>
      <c r="E33" s="305"/>
      <c r="F33" s="305"/>
      <c r="G33" s="297">
        <v>26</v>
      </c>
      <c r="H33" s="294">
        <f>H11+H32</f>
        <v>0</v>
      </c>
      <c r="I33" s="294">
        <f t="shared" ref="I33:Y33" si="7">I11+I32</f>
        <v>0</v>
      </c>
      <c r="J33" s="294">
        <f t="shared" si="7"/>
        <v>0</v>
      </c>
      <c r="K33" s="294">
        <f t="shared" si="7"/>
        <v>0</v>
      </c>
      <c r="L33" s="294">
        <f t="shared" si="7"/>
        <v>0</v>
      </c>
      <c r="M33" s="294">
        <f t="shared" si="7"/>
        <v>0</v>
      </c>
      <c r="N33" s="294">
        <f t="shared" si="7"/>
        <v>0</v>
      </c>
      <c r="O33" s="294">
        <f t="shared" si="7"/>
        <v>4056210</v>
      </c>
      <c r="P33" s="294">
        <f t="shared" si="7"/>
        <v>0</v>
      </c>
      <c r="Q33" s="294">
        <f t="shared" si="7"/>
        <v>0</v>
      </c>
      <c r="R33" s="294">
        <f t="shared" si="7"/>
        <v>0</v>
      </c>
      <c r="S33" s="294">
        <f t="shared" si="7"/>
        <v>0</v>
      </c>
      <c r="T33" s="294">
        <f t="shared" si="7"/>
        <v>0</v>
      </c>
      <c r="U33" s="294">
        <f t="shared" si="7"/>
        <v>0</v>
      </c>
      <c r="V33" s="294">
        <f t="shared" si="7"/>
        <v>15554857</v>
      </c>
      <c r="W33" s="294">
        <f t="shared" si="7"/>
        <v>19611067</v>
      </c>
      <c r="X33" s="294">
        <f t="shared" si="7"/>
        <v>0</v>
      </c>
      <c r="Y33" s="294">
        <f t="shared" si="7"/>
        <v>19611067</v>
      </c>
    </row>
    <row r="34" spans="1:25" s="263" customFormat="1" ht="30.75" customHeight="1" x14ac:dyDescent="0.2">
      <c r="A34" s="306" t="s">
        <v>442</v>
      </c>
      <c r="B34" s="307"/>
      <c r="C34" s="307"/>
      <c r="D34" s="307"/>
      <c r="E34" s="307"/>
      <c r="F34" s="307"/>
      <c r="G34" s="300">
        <v>27</v>
      </c>
      <c r="H34" s="301">
        <f>SUM(H21:H29)</f>
        <v>10719270</v>
      </c>
      <c r="I34" s="301">
        <f t="shared" ref="I34:Y34" si="8">SUM(I21:I29)</f>
        <v>24654321</v>
      </c>
      <c r="J34" s="301">
        <f t="shared" si="8"/>
        <v>0</v>
      </c>
      <c r="K34" s="301">
        <f t="shared" si="8"/>
        <v>0</v>
      </c>
      <c r="L34" s="301">
        <f t="shared" si="8"/>
        <v>0</v>
      </c>
      <c r="M34" s="301">
        <f t="shared" si="8"/>
        <v>0</v>
      </c>
      <c r="N34" s="301">
        <f t="shared" si="8"/>
        <v>0</v>
      </c>
      <c r="O34" s="301">
        <f t="shared" si="8"/>
        <v>0</v>
      </c>
      <c r="P34" s="301">
        <f t="shared" si="8"/>
        <v>0</v>
      </c>
      <c r="Q34" s="301">
        <f t="shared" si="8"/>
        <v>0</v>
      </c>
      <c r="R34" s="301">
        <f t="shared" si="8"/>
        <v>0</v>
      </c>
      <c r="S34" s="301">
        <f t="shared" si="8"/>
        <v>0</v>
      </c>
      <c r="T34" s="301">
        <f t="shared" si="8"/>
        <v>0</v>
      </c>
      <c r="U34" s="301">
        <f t="shared" si="8"/>
        <v>-6206655</v>
      </c>
      <c r="V34" s="301">
        <f t="shared" si="8"/>
        <v>0</v>
      </c>
      <c r="W34" s="301">
        <f t="shared" si="8"/>
        <v>29166936</v>
      </c>
      <c r="X34" s="301">
        <f t="shared" si="8"/>
        <v>0</v>
      </c>
      <c r="Y34" s="301">
        <f t="shared" si="8"/>
        <v>29166936</v>
      </c>
    </row>
    <row r="35" spans="1:25" s="263" customFormat="1" x14ac:dyDescent="0.2">
      <c r="A35" s="302" t="s">
        <v>443</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s="263" customFormat="1" x14ac:dyDescent="0.2">
      <c r="A36" s="292" t="s">
        <v>444</v>
      </c>
      <c r="B36" s="292"/>
      <c r="C36" s="292"/>
      <c r="D36" s="292"/>
      <c r="E36" s="292"/>
      <c r="F36" s="292"/>
      <c r="G36" s="293">
        <v>28</v>
      </c>
      <c r="H36" s="178">
        <v>106730270</v>
      </c>
      <c r="I36" s="178">
        <v>89604321</v>
      </c>
      <c r="J36" s="178">
        <v>571419</v>
      </c>
      <c r="K36" s="178">
        <v>1190650</v>
      </c>
      <c r="L36" s="178">
        <v>1190650</v>
      </c>
      <c r="M36" s="178">
        <v>0</v>
      </c>
      <c r="N36" s="178">
        <v>0</v>
      </c>
      <c r="O36" s="178">
        <v>-12534696</v>
      </c>
      <c r="P36" s="178">
        <v>0</v>
      </c>
      <c r="Q36" s="178">
        <v>0</v>
      </c>
      <c r="R36" s="178">
        <v>0</v>
      </c>
      <c r="S36" s="178">
        <v>0</v>
      </c>
      <c r="T36" s="178">
        <v>0</v>
      </c>
      <c r="U36" s="178">
        <v>28646396</v>
      </c>
      <c r="V36" s="178">
        <v>0</v>
      </c>
      <c r="W36" s="294">
        <f>H36+I36+J36+K36-L36+M36+N36+O36+P36+Q36+R36+U36+V36+S36+T36</f>
        <v>213017710</v>
      </c>
      <c r="X36" s="178">
        <v>0</v>
      </c>
      <c r="Y36" s="294">
        <f t="shared" ref="Y36:Y38" si="9">W36+X36</f>
        <v>213017710</v>
      </c>
    </row>
    <row r="37" spans="1:25" s="263" customFormat="1" x14ac:dyDescent="0.2">
      <c r="A37" s="295" t="s">
        <v>416</v>
      </c>
      <c r="B37" s="295"/>
      <c r="C37" s="295"/>
      <c r="D37" s="295"/>
      <c r="E37" s="295"/>
      <c r="F37" s="295"/>
      <c r="G37" s="293">
        <v>29</v>
      </c>
      <c r="H37" s="178">
        <v>0</v>
      </c>
      <c r="I37" s="178">
        <v>0</v>
      </c>
      <c r="J37" s="178">
        <v>0</v>
      </c>
      <c r="K37" s="178">
        <v>0</v>
      </c>
      <c r="L37" s="178">
        <v>0</v>
      </c>
      <c r="M37" s="178">
        <v>0</v>
      </c>
      <c r="N37" s="178">
        <v>0</v>
      </c>
      <c r="O37" s="178">
        <v>0</v>
      </c>
      <c r="P37" s="178">
        <v>0</v>
      </c>
      <c r="Q37" s="178">
        <v>0</v>
      </c>
      <c r="R37" s="178">
        <v>0</v>
      </c>
      <c r="S37" s="178">
        <v>0</v>
      </c>
      <c r="T37" s="178">
        <v>0</v>
      </c>
      <c r="U37" s="178">
        <v>0</v>
      </c>
      <c r="V37" s="178">
        <v>0</v>
      </c>
      <c r="W37" s="294">
        <f t="shared" ref="W37:W38" si="10">H37+I37+J37+K37-L37+M37+N37+O37+P37+Q37+R37+U37+V37+S37+T37</f>
        <v>0</v>
      </c>
      <c r="X37" s="178">
        <v>0</v>
      </c>
      <c r="Y37" s="294">
        <f t="shared" si="9"/>
        <v>0</v>
      </c>
    </row>
    <row r="38" spans="1:25" s="263" customFormat="1" x14ac:dyDescent="0.2">
      <c r="A38" s="295" t="s">
        <v>417</v>
      </c>
      <c r="B38" s="295"/>
      <c r="C38" s="295"/>
      <c r="D38" s="295"/>
      <c r="E38" s="295"/>
      <c r="F38" s="295"/>
      <c r="G38" s="293">
        <v>30</v>
      </c>
      <c r="H38" s="178">
        <v>0</v>
      </c>
      <c r="I38" s="178">
        <v>0</v>
      </c>
      <c r="J38" s="178">
        <v>0</v>
      </c>
      <c r="K38" s="178">
        <v>0</v>
      </c>
      <c r="L38" s="178">
        <v>0</v>
      </c>
      <c r="M38" s="178">
        <v>0</v>
      </c>
      <c r="N38" s="178">
        <v>0</v>
      </c>
      <c r="O38" s="178">
        <v>0</v>
      </c>
      <c r="P38" s="178">
        <v>0</v>
      </c>
      <c r="Q38" s="178">
        <v>0</v>
      </c>
      <c r="R38" s="178">
        <v>0</v>
      </c>
      <c r="S38" s="178">
        <v>0</v>
      </c>
      <c r="T38" s="178">
        <v>0</v>
      </c>
      <c r="U38" s="178">
        <v>0</v>
      </c>
      <c r="V38" s="178">
        <v>0</v>
      </c>
      <c r="W38" s="294">
        <f t="shared" si="10"/>
        <v>0</v>
      </c>
      <c r="X38" s="178">
        <v>0</v>
      </c>
      <c r="Y38" s="294">
        <f t="shared" si="9"/>
        <v>0</v>
      </c>
    </row>
    <row r="39" spans="1:25" s="263" customFormat="1" ht="25.5" customHeight="1" x14ac:dyDescent="0.2">
      <c r="A39" s="296" t="s">
        <v>445</v>
      </c>
      <c r="B39" s="296"/>
      <c r="C39" s="296"/>
      <c r="D39" s="296"/>
      <c r="E39" s="296"/>
      <c r="F39" s="296"/>
      <c r="G39" s="297">
        <v>31</v>
      </c>
      <c r="H39" s="294">
        <f>H36+H37+H38</f>
        <v>106730270</v>
      </c>
      <c r="I39" s="294">
        <f t="shared" ref="I39:Y39" si="11">I36+I37+I38</f>
        <v>89604321</v>
      </c>
      <c r="J39" s="294">
        <f t="shared" si="11"/>
        <v>571419</v>
      </c>
      <c r="K39" s="294">
        <f t="shared" si="11"/>
        <v>1190650</v>
      </c>
      <c r="L39" s="294">
        <f t="shared" si="11"/>
        <v>1190650</v>
      </c>
      <c r="M39" s="294">
        <f t="shared" si="11"/>
        <v>0</v>
      </c>
      <c r="N39" s="294">
        <f t="shared" si="11"/>
        <v>0</v>
      </c>
      <c r="O39" s="294">
        <f t="shared" si="11"/>
        <v>-12534696</v>
      </c>
      <c r="P39" s="294">
        <f t="shared" si="11"/>
        <v>0</v>
      </c>
      <c r="Q39" s="294">
        <f t="shared" si="11"/>
        <v>0</v>
      </c>
      <c r="R39" s="294">
        <f t="shared" si="11"/>
        <v>0</v>
      </c>
      <c r="S39" s="294">
        <f t="shared" si="11"/>
        <v>0</v>
      </c>
      <c r="T39" s="294">
        <f t="shared" si="11"/>
        <v>0</v>
      </c>
      <c r="U39" s="294">
        <f t="shared" si="11"/>
        <v>28646396</v>
      </c>
      <c r="V39" s="294">
        <f t="shared" si="11"/>
        <v>0</v>
      </c>
      <c r="W39" s="294">
        <f t="shared" si="11"/>
        <v>213017710</v>
      </c>
      <c r="X39" s="294">
        <f t="shared" si="11"/>
        <v>0</v>
      </c>
      <c r="Y39" s="294">
        <f t="shared" si="11"/>
        <v>213017710</v>
      </c>
    </row>
    <row r="40" spans="1:25" s="263" customFormat="1" x14ac:dyDescent="0.2">
      <c r="A40" s="295" t="s">
        <v>419</v>
      </c>
      <c r="B40" s="295"/>
      <c r="C40" s="295"/>
      <c r="D40" s="295"/>
      <c r="E40" s="295"/>
      <c r="F40" s="295"/>
      <c r="G40" s="293">
        <v>32</v>
      </c>
      <c r="H40" s="298">
        <v>0</v>
      </c>
      <c r="I40" s="298">
        <v>0</v>
      </c>
      <c r="J40" s="298">
        <v>0</v>
      </c>
      <c r="K40" s="298">
        <v>0</v>
      </c>
      <c r="L40" s="298">
        <v>0</v>
      </c>
      <c r="M40" s="298">
        <v>0</v>
      </c>
      <c r="N40" s="298">
        <v>0</v>
      </c>
      <c r="O40" s="298">
        <v>0</v>
      </c>
      <c r="P40" s="298">
        <v>0</v>
      </c>
      <c r="Q40" s="298">
        <v>0</v>
      </c>
      <c r="R40" s="298">
        <v>0</v>
      </c>
      <c r="S40" s="178">
        <v>0</v>
      </c>
      <c r="T40" s="178">
        <v>0</v>
      </c>
      <c r="U40" s="298">
        <v>0</v>
      </c>
      <c r="V40" s="178">
        <v>-5202840</v>
      </c>
      <c r="W40" s="294">
        <f t="shared" ref="W40:W58" si="12">H40+I40+J40+K40-L40+M40+N40+O40+P40+Q40+R40+U40+V40+S40+T40</f>
        <v>-5202840</v>
      </c>
      <c r="X40" s="178">
        <v>0</v>
      </c>
      <c r="Y40" s="294">
        <f t="shared" ref="Y40:Y58" si="13">W40+X40</f>
        <v>-5202840</v>
      </c>
    </row>
    <row r="41" spans="1:25" s="263" customFormat="1" x14ac:dyDescent="0.2">
      <c r="A41" s="295" t="s">
        <v>420</v>
      </c>
      <c r="B41" s="295"/>
      <c r="C41" s="295"/>
      <c r="D41" s="295"/>
      <c r="E41" s="295"/>
      <c r="F41" s="295"/>
      <c r="G41" s="293">
        <v>33</v>
      </c>
      <c r="H41" s="298">
        <v>0</v>
      </c>
      <c r="I41" s="298">
        <v>0</v>
      </c>
      <c r="J41" s="298">
        <v>0</v>
      </c>
      <c r="K41" s="298">
        <v>0</v>
      </c>
      <c r="L41" s="298">
        <v>0</v>
      </c>
      <c r="M41" s="298">
        <v>0</v>
      </c>
      <c r="N41" s="178">
        <v>0</v>
      </c>
      <c r="O41" s="298">
        <v>0</v>
      </c>
      <c r="P41" s="298">
        <v>0</v>
      </c>
      <c r="Q41" s="298">
        <v>0</v>
      </c>
      <c r="R41" s="298">
        <v>0</v>
      </c>
      <c r="S41" s="178">
        <v>0</v>
      </c>
      <c r="T41" s="178">
        <v>0</v>
      </c>
      <c r="U41" s="298">
        <v>0</v>
      </c>
      <c r="V41" s="298">
        <v>0</v>
      </c>
      <c r="W41" s="294">
        <f t="shared" si="12"/>
        <v>0</v>
      </c>
      <c r="X41" s="178">
        <v>0</v>
      </c>
      <c r="Y41" s="294">
        <f t="shared" si="13"/>
        <v>0</v>
      </c>
    </row>
    <row r="42" spans="1:25" s="263" customFormat="1" ht="27" customHeight="1" x14ac:dyDescent="0.2">
      <c r="A42" s="295" t="s">
        <v>421</v>
      </c>
      <c r="B42" s="295"/>
      <c r="C42" s="295"/>
      <c r="D42" s="295"/>
      <c r="E42" s="295"/>
      <c r="F42" s="295"/>
      <c r="G42" s="293">
        <v>34</v>
      </c>
      <c r="H42" s="298">
        <v>0</v>
      </c>
      <c r="I42" s="298">
        <v>0</v>
      </c>
      <c r="J42" s="298">
        <v>0</v>
      </c>
      <c r="K42" s="298">
        <v>0</v>
      </c>
      <c r="L42" s="298">
        <v>0</v>
      </c>
      <c r="M42" s="298">
        <v>0</v>
      </c>
      <c r="N42" s="298">
        <v>0</v>
      </c>
      <c r="O42" s="178">
        <v>-2599080</v>
      </c>
      <c r="P42" s="298">
        <v>0</v>
      </c>
      <c r="Q42" s="298">
        <v>0</v>
      </c>
      <c r="R42" s="298">
        <v>0</v>
      </c>
      <c r="S42" s="178">
        <v>0</v>
      </c>
      <c r="T42" s="178">
        <v>0</v>
      </c>
      <c r="U42" s="178">
        <v>0</v>
      </c>
      <c r="V42" s="178">
        <v>0</v>
      </c>
      <c r="W42" s="294">
        <f t="shared" si="12"/>
        <v>-2599080</v>
      </c>
      <c r="X42" s="178">
        <v>0</v>
      </c>
      <c r="Y42" s="294">
        <f t="shared" si="13"/>
        <v>-2599080</v>
      </c>
    </row>
    <row r="43" spans="1:25" s="263" customFormat="1" ht="20.25" customHeight="1" x14ac:dyDescent="0.2">
      <c r="A43" s="295" t="s">
        <v>422</v>
      </c>
      <c r="B43" s="295"/>
      <c r="C43" s="295"/>
      <c r="D43" s="295"/>
      <c r="E43" s="295"/>
      <c r="F43" s="295"/>
      <c r="G43" s="293">
        <v>35</v>
      </c>
      <c r="H43" s="298">
        <v>0</v>
      </c>
      <c r="I43" s="298">
        <v>0</v>
      </c>
      <c r="J43" s="298">
        <v>0</v>
      </c>
      <c r="K43" s="298">
        <v>0</v>
      </c>
      <c r="L43" s="298">
        <v>0</v>
      </c>
      <c r="M43" s="298">
        <v>0</v>
      </c>
      <c r="N43" s="298">
        <v>0</v>
      </c>
      <c r="O43" s="298">
        <v>0</v>
      </c>
      <c r="P43" s="178">
        <v>0</v>
      </c>
      <c r="Q43" s="298">
        <v>0</v>
      </c>
      <c r="R43" s="298">
        <v>0</v>
      </c>
      <c r="S43" s="178">
        <v>0</v>
      </c>
      <c r="T43" s="178">
        <v>0</v>
      </c>
      <c r="U43" s="178">
        <v>0</v>
      </c>
      <c r="V43" s="178">
        <v>0</v>
      </c>
      <c r="W43" s="294">
        <f t="shared" si="12"/>
        <v>0</v>
      </c>
      <c r="X43" s="178">
        <v>0</v>
      </c>
      <c r="Y43" s="294">
        <f t="shared" si="13"/>
        <v>0</v>
      </c>
    </row>
    <row r="44" spans="1:25" s="263" customFormat="1" ht="21.2" customHeight="1" x14ac:dyDescent="0.2">
      <c r="A44" s="295" t="s">
        <v>446</v>
      </c>
      <c r="B44" s="295"/>
      <c r="C44" s="295"/>
      <c r="D44" s="295"/>
      <c r="E44" s="295"/>
      <c r="F44" s="295"/>
      <c r="G44" s="293">
        <v>36</v>
      </c>
      <c r="H44" s="298">
        <v>0</v>
      </c>
      <c r="I44" s="298">
        <v>0</v>
      </c>
      <c r="J44" s="298">
        <v>0</v>
      </c>
      <c r="K44" s="298">
        <v>0</v>
      </c>
      <c r="L44" s="298">
        <v>0</v>
      </c>
      <c r="M44" s="298">
        <v>0</v>
      </c>
      <c r="N44" s="298">
        <v>0</v>
      </c>
      <c r="O44" s="298">
        <v>0</v>
      </c>
      <c r="P44" s="298">
        <v>0</v>
      </c>
      <c r="Q44" s="178">
        <v>0</v>
      </c>
      <c r="R44" s="298">
        <v>0</v>
      </c>
      <c r="S44" s="178">
        <v>0</v>
      </c>
      <c r="T44" s="178">
        <v>0</v>
      </c>
      <c r="U44" s="178">
        <v>0</v>
      </c>
      <c r="V44" s="178">
        <v>0</v>
      </c>
      <c r="W44" s="294">
        <f t="shared" si="12"/>
        <v>0</v>
      </c>
      <c r="X44" s="178">
        <v>0</v>
      </c>
      <c r="Y44" s="294">
        <f t="shared" si="13"/>
        <v>0</v>
      </c>
    </row>
    <row r="45" spans="1:25" s="263" customFormat="1" ht="29.25" customHeight="1" x14ac:dyDescent="0.2">
      <c r="A45" s="295" t="s">
        <v>424</v>
      </c>
      <c r="B45" s="295"/>
      <c r="C45" s="295"/>
      <c r="D45" s="295"/>
      <c r="E45" s="295"/>
      <c r="F45" s="295"/>
      <c r="G45" s="293">
        <v>37</v>
      </c>
      <c r="H45" s="298">
        <v>0</v>
      </c>
      <c r="I45" s="298">
        <v>0</v>
      </c>
      <c r="J45" s="298">
        <v>0</v>
      </c>
      <c r="K45" s="298">
        <v>0</v>
      </c>
      <c r="L45" s="298">
        <v>0</v>
      </c>
      <c r="M45" s="298">
        <v>0</v>
      </c>
      <c r="N45" s="298">
        <v>0</v>
      </c>
      <c r="O45" s="298">
        <v>0</v>
      </c>
      <c r="P45" s="298">
        <v>0</v>
      </c>
      <c r="Q45" s="298">
        <v>0</v>
      </c>
      <c r="R45" s="178">
        <v>0</v>
      </c>
      <c r="S45" s="178">
        <v>0</v>
      </c>
      <c r="T45" s="178">
        <v>0</v>
      </c>
      <c r="U45" s="178">
        <v>0</v>
      </c>
      <c r="V45" s="178">
        <v>0</v>
      </c>
      <c r="W45" s="294">
        <f t="shared" si="12"/>
        <v>0</v>
      </c>
      <c r="X45" s="178">
        <v>0</v>
      </c>
      <c r="Y45" s="294">
        <f t="shared" si="13"/>
        <v>0</v>
      </c>
    </row>
    <row r="46" spans="1:25" s="263" customFormat="1" ht="21.2" customHeight="1" x14ac:dyDescent="0.2">
      <c r="A46" s="295" t="s">
        <v>425</v>
      </c>
      <c r="B46" s="295"/>
      <c r="C46" s="295"/>
      <c r="D46" s="295"/>
      <c r="E46" s="295"/>
      <c r="F46" s="295"/>
      <c r="G46" s="293">
        <v>38</v>
      </c>
      <c r="H46" s="298">
        <v>0</v>
      </c>
      <c r="I46" s="298">
        <v>0</v>
      </c>
      <c r="J46" s="298">
        <v>0</v>
      </c>
      <c r="K46" s="298">
        <v>0</v>
      </c>
      <c r="L46" s="298">
        <v>0</v>
      </c>
      <c r="M46" s="298">
        <v>0</v>
      </c>
      <c r="N46" s="178">
        <v>0</v>
      </c>
      <c r="O46" s="178">
        <v>0</v>
      </c>
      <c r="P46" s="178">
        <v>0</v>
      </c>
      <c r="Q46" s="178">
        <v>0</v>
      </c>
      <c r="R46" s="178">
        <v>0</v>
      </c>
      <c r="S46" s="178">
        <v>0</v>
      </c>
      <c r="T46" s="178">
        <v>0</v>
      </c>
      <c r="U46" s="178">
        <v>0</v>
      </c>
      <c r="V46" s="178">
        <v>0</v>
      </c>
      <c r="W46" s="294">
        <f t="shared" si="12"/>
        <v>0</v>
      </c>
      <c r="X46" s="178">
        <v>0</v>
      </c>
      <c r="Y46" s="294">
        <f t="shared" si="13"/>
        <v>0</v>
      </c>
    </row>
    <row r="47" spans="1:25" s="263" customFormat="1" x14ac:dyDescent="0.2">
      <c r="A47" s="295" t="s">
        <v>426</v>
      </c>
      <c r="B47" s="295"/>
      <c r="C47" s="295"/>
      <c r="D47" s="295"/>
      <c r="E47" s="295"/>
      <c r="F47" s="295"/>
      <c r="G47" s="293">
        <v>39</v>
      </c>
      <c r="H47" s="298">
        <v>0</v>
      </c>
      <c r="I47" s="298">
        <v>0</v>
      </c>
      <c r="J47" s="298">
        <v>0</v>
      </c>
      <c r="K47" s="298">
        <v>0</v>
      </c>
      <c r="L47" s="298">
        <v>0</v>
      </c>
      <c r="M47" s="298">
        <v>0</v>
      </c>
      <c r="N47" s="178">
        <v>0</v>
      </c>
      <c r="O47" s="178">
        <v>0</v>
      </c>
      <c r="P47" s="178">
        <v>0</v>
      </c>
      <c r="Q47" s="178">
        <v>0</v>
      </c>
      <c r="R47" s="178">
        <v>0</v>
      </c>
      <c r="S47" s="178">
        <v>0</v>
      </c>
      <c r="T47" s="178">
        <v>0</v>
      </c>
      <c r="U47" s="178">
        <v>0</v>
      </c>
      <c r="V47" s="178">
        <v>0</v>
      </c>
      <c r="W47" s="294">
        <f t="shared" si="12"/>
        <v>0</v>
      </c>
      <c r="X47" s="178">
        <v>0</v>
      </c>
      <c r="Y47" s="294">
        <f t="shared" si="13"/>
        <v>0</v>
      </c>
    </row>
    <row r="48" spans="1:25" s="263" customFormat="1" x14ac:dyDescent="0.2">
      <c r="A48" s="295" t="s">
        <v>427</v>
      </c>
      <c r="B48" s="295"/>
      <c r="C48" s="295"/>
      <c r="D48" s="295"/>
      <c r="E48" s="295"/>
      <c r="F48" s="295"/>
      <c r="G48" s="293">
        <v>40</v>
      </c>
      <c r="H48" s="178">
        <v>0</v>
      </c>
      <c r="I48" s="178">
        <v>0</v>
      </c>
      <c r="J48" s="178">
        <v>0</v>
      </c>
      <c r="K48" s="178">
        <v>0</v>
      </c>
      <c r="L48" s="178">
        <v>0</v>
      </c>
      <c r="M48" s="178">
        <v>0</v>
      </c>
      <c r="N48" s="178">
        <v>0</v>
      </c>
      <c r="O48" s="178">
        <v>0</v>
      </c>
      <c r="P48" s="178">
        <v>0</v>
      </c>
      <c r="Q48" s="178">
        <v>0</v>
      </c>
      <c r="R48" s="178">
        <v>0</v>
      </c>
      <c r="S48" s="178">
        <v>0</v>
      </c>
      <c r="T48" s="178">
        <v>0</v>
      </c>
      <c r="U48" s="178">
        <v>0</v>
      </c>
      <c r="V48" s="178">
        <v>0</v>
      </c>
      <c r="W48" s="294">
        <f t="shared" si="12"/>
        <v>0</v>
      </c>
      <c r="X48" s="178">
        <v>0</v>
      </c>
      <c r="Y48" s="294">
        <f t="shared" si="13"/>
        <v>0</v>
      </c>
    </row>
    <row r="49" spans="1:25" s="263" customFormat="1" x14ac:dyDescent="0.2">
      <c r="A49" s="295" t="s">
        <v>428</v>
      </c>
      <c r="B49" s="295"/>
      <c r="C49" s="295"/>
      <c r="D49" s="295"/>
      <c r="E49" s="295"/>
      <c r="F49" s="295"/>
      <c r="G49" s="293">
        <v>41</v>
      </c>
      <c r="H49" s="298">
        <v>0</v>
      </c>
      <c r="I49" s="298">
        <v>0</v>
      </c>
      <c r="J49" s="298">
        <v>0</v>
      </c>
      <c r="K49" s="298">
        <v>0</v>
      </c>
      <c r="L49" s="298">
        <v>0</v>
      </c>
      <c r="M49" s="298">
        <v>0</v>
      </c>
      <c r="N49" s="178">
        <v>0</v>
      </c>
      <c r="O49" s="178">
        <v>0</v>
      </c>
      <c r="P49" s="178">
        <v>0</v>
      </c>
      <c r="Q49" s="178">
        <v>0</v>
      </c>
      <c r="R49" s="178">
        <v>0</v>
      </c>
      <c r="S49" s="178">
        <v>0</v>
      </c>
      <c r="T49" s="178">
        <v>0</v>
      </c>
      <c r="U49" s="178">
        <v>0</v>
      </c>
      <c r="V49" s="178">
        <v>0</v>
      </c>
      <c r="W49" s="294">
        <f t="shared" si="12"/>
        <v>0</v>
      </c>
      <c r="X49" s="178">
        <v>0</v>
      </c>
      <c r="Y49" s="294">
        <f t="shared" si="13"/>
        <v>0</v>
      </c>
    </row>
    <row r="50" spans="1:25" s="263" customFormat="1" ht="24" customHeight="1" x14ac:dyDescent="0.2">
      <c r="A50" s="295" t="s">
        <v>429</v>
      </c>
      <c r="B50" s="295"/>
      <c r="C50" s="295"/>
      <c r="D50" s="295"/>
      <c r="E50" s="295"/>
      <c r="F50" s="295"/>
      <c r="G50" s="293">
        <v>42</v>
      </c>
      <c r="H50" s="178">
        <v>0</v>
      </c>
      <c r="I50" s="178">
        <v>0</v>
      </c>
      <c r="J50" s="178">
        <v>0</v>
      </c>
      <c r="K50" s="178">
        <v>0</v>
      </c>
      <c r="L50" s="178">
        <v>0</v>
      </c>
      <c r="M50" s="178">
        <v>0</v>
      </c>
      <c r="N50" s="178">
        <v>0</v>
      </c>
      <c r="O50" s="178">
        <v>0</v>
      </c>
      <c r="P50" s="178">
        <v>0</v>
      </c>
      <c r="Q50" s="178">
        <v>0</v>
      </c>
      <c r="R50" s="178">
        <v>0</v>
      </c>
      <c r="S50" s="178">
        <v>0</v>
      </c>
      <c r="T50" s="178">
        <v>0</v>
      </c>
      <c r="U50" s="178">
        <v>0</v>
      </c>
      <c r="V50" s="178">
        <v>0</v>
      </c>
      <c r="W50" s="294">
        <f t="shared" si="12"/>
        <v>0</v>
      </c>
      <c r="X50" s="178">
        <v>0</v>
      </c>
      <c r="Y50" s="294">
        <f t="shared" si="13"/>
        <v>0</v>
      </c>
    </row>
    <row r="51" spans="1:25" s="263" customFormat="1" ht="26.45" customHeight="1" x14ac:dyDescent="0.2">
      <c r="A51" s="295" t="s">
        <v>430</v>
      </c>
      <c r="B51" s="295"/>
      <c r="C51" s="295"/>
      <c r="D51" s="295"/>
      <c r="E51" s="295"/>
      <c r="F51" s="295"/>
      <c r="G51" s="293">
        <v>43</v>
      </c>
      <c r="H51" s="178">
        <v>0</v>
      </c>
      <c r="I51" s="178">
        <v>0</v>
      </c>
      <c r="J51" s="178">
        <v>0</v>
      </c>
      <c r="K51" s="178">
        <v>0</v>
      </c>
      <c r="L51" s="178">
        <v>0</v>
      </c>
      <c r="M51" s="178">
        <v>0</v>
      </c>
      <c r="N51" s="178">
        <v>0</v>
      </c>
      <c r="O51" s="178">
        <v>0</v>
      </c>
      <c r="P51" s="178">
        <v>0</v>
      </c>
      <c r="Q51" s="178">
        <v>0</v>
      </c>
      <c r="R51" s="178">
        <v>0</v>
      </c>
      <c r="S51" s="178">
        <v>0</v>
      </c>
      <c r="T51" s="178">
        <v>0</v>
      </c>
      <c r="U51" s="178">
        <v>0</v>
      </c>
      <c r="V51" s="178">
        <v>0</v>
      </c>
      <c r="W51" s="294">
        <f t="shared" si="12"/>
        <v>0</v>
      </c>
      <c r="X51" s="178">
        <v>0</v>
      </c>
      <c r="Y51" s="294">
        <f t="shared" si="13"/>
        <v>0</v>
      </c>
    </row>
    <row r="52" spans="1:25" s="263" customFormat="1" ht="22.7" customHeight="1" x14ac:dyDescent="0.2">
      <c r="A52" s="295" t="s">
        <v>431</v>
      </c>
      <c r="B52" s="295"/>
      <c r="C52" s="295"/>
      <c r="D52" s="295"/>
      <c r="E52" s="295"/>
      <c r="F52" s="295"/>
      <c r="G52" s="293">
        <v>44</v>
      </c>
      <c r="H52" s="178">
        <v>0</v>
      </c>
      <c r="I52" s="178">
        <v>0</v>
      </c>
      <c r="J52" s="178">
        <v>0</v>
      </c>
      <c r="K52" s="178">
        <v>0</v>
      </c>
      <c r="L52" s="178">
        <v>0</v>
      </c>
      <c r="M52" s="178">
        <v>0</v>
      </c>
      <c r="N52" s="178">
        <v>0</v>
      </c>
      <c r="O52" s="178">
        <v>0</v>
      </c>
      <c r="P52" s="178">
        <v>0</v>
      </c>
      <c r="Q52" s="178">
        <v>0</v>
      </c>
      <c r="R52" s="178">
        <v>0</v>
      </c>
      <c r="S52" s="178">
        <v>0</v>
      </c>
      <c r="T52" s="178">
        <v>0</v>
      </c>
      <c r="U52" s="178">
        <v>0</v>
      </c>
      <c r="V52" s="178">
        <v>0</v>
      </c>
      <c r="W52" s="294">
        <f t="shared" si="12"/>
        <v>0</v>
      </c>
      <c r="X52" s="178">
        <v>0</v>
      </c>
      <c r="Y52" s="294">
        <f t="shared" si="13"/>
        <v>0</v>
      </c>
    </row>
    <row r="53" spans="1:25" s="263" customFormat="1" x14ac:dyDescent="0.2">
      <c r="A53" s="295" t="s">
        <v>447</v>
      </c>
      <c r="B53" s="295"/>
      <c r="C53" s="295"/>
      <c r="D53" s="295"/>
      <c r="E53" s="295"/>
      <c r="F53" s="295"/>
      <c r="G53" s="293">
        <v>45</v>
      </c>
      <c r="H53" s="178">
        <v>0</v>
      </c>
      <c r="I53" s="178">
        <v>0</v>
      </c>
      <c r="J53" s="178">
        <v>0</v>
      </c>
      <c r="K53" s="178">
        <v>0</v>
      </c>
      <c r="L53" s="178">
        <v>0</v>
      </c>
      <c r="M53" s="178">
        <v>0</v>
      </c>
      <c r="N53" s="178">
        <v>0</v>
      </c>
      <c r="O53" s="178">
        <v>0</v>
      </c>
      <c r="P53" s="178">
        <v>0</v>
      </c>
      <c r="Q53" s="178">
        <v>0</v>
      </c>
      <c r="R53" s="178">
        <v>0</v>
      </c>
      <c r="S53" s="178">
        <v>0</v>
      </c>
      <c r="T53" s="178">
        <v>0</v>
      </c>
      <c r="U53" s="178">
        <v>0</v>
      </c>
      <c r="V53" s="178">
        <v>0</v>
      </c>
      <c r="W53" s="294">
        <f t="shared" si="12"/>
        <v>0</v>
      </c>
      <c r="X53" s="178">
        <v>0</v>
      </c>
      <c r="Y53" s="294">
        <f t="shared" si="13"/>
        <v>0</v>
      </c>
    </row>
    <row r="54" spans="1:25" s="263" customFormat="1" x14ac:dyDescent="0.2">
      <c r="A54" s="295" t="s">
        <v>433</v>
      </c>
      <c r="B54" s="295"/>
      <c r="C54" s="295"/>
      <c r="D54" s="295"/>
      <c r="E54" s="295"/>
      <c r="F54" s="295"/>
      <c r="G54" s="293">
        <v>46</v>
      </c>
      <c r="H54" s="178">
        <v>0</v>
      </c>
      <c r="I54" s="178">
        <v>0</v>
      </c>
      <c r="J54" s="178">
        <v>0</v>
      </c>
      <c r="K54" s="178">
        <v>0</v>
      </c>
      <c r="L54" s="178">
        <v>0</v>
      </c>
      <c r="M54" s="178">
        <v>0</v>
      </c>
      <c r="N54" s="178">
        <v>0</v>
      </c>
      <c r="O54" s="178">
        <v>0</v>
      </c>
      <c r="P54" s="178">
        <v>0</v>
      </c>
      <c r="Q54" s="178">
        <v>0</v>
      </c>
      <c r="R54" s="178">
        <v>0</v>
      </c>
      <c r="S54" s="178">
        <v>0</v>
      </c>
      <c r="T54" s="178">
        <v>0</v>
      </c>
      <c r="U54" s="178">
        <v>0</v>
      </c>
      <c r="V54" s="178">
        <v>0</v>
      </c>
      <c r="W54" s="294">
        <f t="shared" si="12"/>
        <v>0</v>
      </c>
      <c r="X54" s="178">
        <v>0</v>
      </c>
      <c r="Y54" s="294">
        <f t="shared" si="13"/>
        <v>0</v>
      </c>
    </row>
    <row r="55" spans="1:25" s="263" customFormat="1" x14ac:dyDescent="0.2">
      <c r="A55" s="295" t="s">
        <v>434</v>
      </c>
      <c r="B55" s="295"/>
      <c r="C55" s="295"/>
      <c r="D55" s="295"/>
      <c r="E55" s="295"/>
      <c r="F55" s="295"/>
      <c r="G55" s="293">
        <v>47</v>
      </c>
      <c r="H55" s="178">
        <v>0</v>
      </c>
      <c r="I55" s="178">
        <v>0</v>
      </c>
      <c r="J55" s="178">
        <v>0</v>
      </c>
      <c r="K55" s="178">
        <v>0</v>
      </c>
      <c r="L55" s="178">
        <v>0</v>
      </c>
      <c r="M55" s="178">
        <v>0</v>
      </c>
      <c r="N55" s="178">
        <v>0</v>
      </c>
      <c r="O55" s="178">
        <v>0</v>
      </c>
      <c r="P55" s="178">
        <v>0</v>
      </c>
      <c r="Q55" s="178">
        <v>0</v>
      </c>
      <c r="R55" s="178">
        <v>0</v>
      </c>
      <c r="S55" s="178">
        <v>0</v>
      </c>
      <c r="T55" s="178">
        <v>0</v>
      </c>
      <c r="U55" s="178">
        <v>0</v>
      </c>
      <c r="V55" s="178">
        <v>0</v>
      </c>
      <c r="W55" s="294">
        <f t="shared" si="12"/>
        <v>0</v>
      </c>
      <c r="X55" s="178">
        <v>0</v>
      </c>
      <c r="Y55" s="294">
        <f t="shared" si="13"/>
        <v>0</v>
      </c>
    </row>
    <row r="56" spans="1:25" s="263" customFormat="1" x14ac:dyDescent="0.2">
      <c r="A56" s="295" t="s">
        <v>435</v>
      </c>
      <c r="B56" s="295"/>
      <c r="C56" s="295"/>
      <c r="D56" s="295"/>
      <c r="E56" s="295"/>
      <c r="F56" s="295"/>
      <c r="G56" s="293">
        <v>48</v>
      </c>
      <c r="H56" s="178">
        <v>0</v>
      </c>
      <c r="I56" s="178">
        <v>0</v>
      </c>
      <c r="J56" s="178">
        <v>0</v>
      </c>
      <c r="K56" s="178">
        <v>0</v>
      </c>
      <c r="L56" s="178">
        <v>0</v>
      </c>
      <c r="M56" s="178">
        <v>0</v>
      </c>
      <c r="N56" s="178">
        <v>0</v>
      </c>
      <c r="O56" s="178">
        <v>0</v>
      </c>
      <c r="P56" s="178">
        <v>0</v>
      </c>
      <c r="Q56" s="178">
        <v>0</v>
      </c>
      <c r="R56" s="178">
        <v>0</v>
      </c>
      <c r="S56" s="178">
        <v>0</v>
      </c>
      <c r="T56" s="178">
        <v>0</v>
      </c>
      <c r="U56" s="178">
        <v>0</v>
      </c>
      <c r="V56" s="178">
        <v>0</v>
      </c>
      <c r="W56" s="294">
        <f t="shared" si="12"/>
        <v>0</v>
      </c>
      <c r="X56" s="178">
        <v>0</v>
      </c>
      <c r="Y56" s="294">
        <f t="shared" si="13"/>
        <v>0</v>
      </c>
    </row>
    <row r="57" spans="1:25" s="263" customFormat="1" x14ac:dyDescent="0.2">
      <c r="A57" s="295" t="s">
        <v>448</v>
      </c>
      <c r="B57" s="295"/>
      <c r="C57" s="295"/>
      <c r="D57" s="295"/>
      <c r="E57" s="295"/>
      <c r="F57" s="295"/>
      <c r="G57" s="293">
        <v>49</v>
      </c>
      <c r="H57" s="178">
        <v>0</v>
      </c>
      <c r="I57" s="178">
        <v>0</v>
      </c>
      <c r="J57" s="178">
        <v>0</v>
      </c>
      <c r="K57" s="178">
        <v>0</v>
      </c>
      <c r="L57" s="178">
        <v>0</v>
      </c>
      <c r="M57" s="178">
        <v>0</v>
      </c>
      <c r="N57" s="178">
        <v>0</v>
      </c>
      <c r="O57" s="178">
        <v>0</v>
      </c>
      <c r="P57" s="178">
        <v>0</v>
      </c>
      <c r="Q57" s="178">
        <v>0</v>
      </c>
      <c r="R57" s="178">
        <v>0</v>
      </c>
      <c r="S57" s="178">
        <v>0</v>
      </c>
      <c r="T57" s="178">
        <v>0</v>
      </c>
      <c r="U57" s="178">
        <v>0</v>
      </c>
      <c r="V57" s="178">
        <v>0</v>
      </c>
      <c r="W57" s="294">
        <f t="shared" si="12"/>
        <v>0</v>
      </c>
      <c r="X57" s="178">
        <v>0</v>
      </c>
      <c r="Y57" s="294">
        <f t="shared" si="13"/>
        <v>0</v>
      </c>
    </row>
    <row r="58" spans="1:25" s="263" customFormat="1" x14ac:dyDescent="0.2">
      <c r="A58" s="295" t="s">
        <v>437</v>
      </c>
      <c r="B58" s="295"/>
      <c r="C58" s="295"/>
      <c r="D58" s="295"/>
      <c r="E58" s="295"/>
      <c r="F58" s="295"/>
      <c r="G58" s="293">
        <v>50</v>
      </c>
      <c r="H58" s="309">
        <v>0</v>
      </c>
      <c r="I58" s="309">
        <v>0</v>
      </c>
      <c r="J58" s="309">
        <v>0</v>
      </c>
      <c r="K58" s="309">
        <v>0</v>
      </c>
      <c r="L58" s="309">
        <v>0</v>
      </c>
      <c r="M58" s="309">
        <v>0</v>
      </c>
      <c r="N58" s="309">
        <v>0</v>
      </c>
      <c r="O58" s="309">
        <v>0</v>
      </c>
      <c r="P58" s="309">
        <v>0</v>
      </c>
      <c r="Q58" s="309">
        <v>0</v>
      </c>
      <c r="R58" s="309">
        <v>0</v>
      </c>
      <c r="S58" s="309">
        <v>0</v>
      </c>
      <c r="T58" s="309">
        <v>0</v>
      </c>
      <c r="U58" s="309">
        <v>0</v>
      </c>
      <c r="V58" s="309">
        <v>0</v>
      </c>
      <c r="W58" s="310">
        <f t="shared" si="12"/>
        <v>0</v>
      </c>
      <c r="X58" s="309">
        <v>0</v>
      </c>
      <c r="Y58" s="310">
        <f t="shared" si="13"/>
        <v>0</v>
      </c>
    </row>
    <row r="59" spans="1:25" s="263" customFormat="1" ht="25.5" customHeight="1" x14ac:dyDescent="0.2">
      <c r="A59" s="299" t="s">
        <v>449</v>
      </c>
      <c r="B59" s="299"/>
      <c r="C59" s="299"/>
      <c r="D59" s="299"/>
      <c r="E59" s="299"/>
      <c r="F59" s="299"/>
      <c r="G59" s="300">
        <v>51</v>
      </c>
      <c r="H59" s="301">
        <f>SUM(H39:H58)</f>
        <v>106730270</v>
      </c>
      <c r="I59" s="301">
        <f t="shared" ref="I59:Y59" si="14">SUM(I39:I58)</f>
        <v>89604321</v>
      </c>
      <c r="J59" s="301">
        <f t="shared" si="14"/>
        <v>571419</v>
      </c>
      <c r="K59" s="301">
        <f t="shared" si="14"/>
        <v>1190650</v>
      </c>
      <c r="L59" s="301">
        <f t="shared" si="14"/>
        <v>1190650</v>
      </c>
      <c r="M59" s="301">
        <f t="shared" si="14"/>
        <v>0</v>
      </c>
      <c r="N59" s="301">
        <f t="shared" si="14"/>
        <v>0</v>
      </c>
      <c r="O59" s="301">
        <f t="shared" si="14"/>
        <v>-15133776</v>
      </c>
      <c r="P59" s="301">
        <f t="shared" si="14"/>
        <v>0</v>
      </c>
      <c r="Q59" s="301">
        <f t="shared" si="14"/>
        <v>0</v>
      </c>
      <c r="R59" s="301">
        <f t="shared" si="14"/>
        <v>0</v>
      </c>
      <c r="S59" s="301">
        <f t="shared" si="14"/>
        <v>0</v>
      </c>
      <c r="T59" s="301">
        <f t="shared" si="14"/>
        <v>0</v>
      </c>
      <c r="U59" s="301">
        <f t="shared" si="14"/>
        <v>28646396</v>
      </c>
      <c r="V59" s="301">
        <f t="shared" si="14"/>
        <v>-5202840</v>
      </c>
      <c r="W59" s="301">
        <f t="shared" si="14"/>
        <v>205215790</v>
      </c>
      <c r="X59" s="301">
        <f t="shared" si="14"/>
        <v>0</v>
      </c>
      <c r="Y59" s="301">
        <f t="shared" si="14"/>
        <v>205215790</v>
      </c>
    </row>
    <row r="60" spans="1:25" s="263" customFormat="1" x14ac:dyDescent="0.2">
      <c r="A60" s="302" t="s">
        <v>439</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s="263" customFormat="1" ht="31.7" customHeight="1" x14ac:dyDescent="0.2">
      <c r="A61" s="304" t="s">
        <v>450</v>
      </c>
      <c r="B61" s="305"/>
      <c r="C61" s="305"/>
      <c r="D61" s="305"/>
      <c r="E61" s="305"/>
      <c r="F61" s="305"/>
      <c r="G61" s="297">
        <v>52</v>
      </c>
      <c r="H61" s="294">
        <f>SUM(H41:H49)</f>
        <v>0</v>
      </c>
      <c r="I61" s="294">
        <f t="shared" ref="I61:Y61" si="15">SUM(I41:I49)</f>
        <v>0</v>
      </c>
      <c r="J61" s="294">
        <f t="shared" si="15"/>
        <v>0</v>
      </c>
      <c r="K61" s="294">
        <f t="shared" si="15"/>
        <v>0</v>
      </c>
      <c r="L61" s="294">
        <f t="shared" si="15"/>
        <v>0</v>
      </c>
      <c r="M61" s="294">
        <f t="shared" si="15"/>
        <v>0</v>
      </c>
      <c r="N61" s="294">
        <f t="shared" si="15"/>
        <v>0</v>
      </c>
      <c r="O61" s="294">
        <f t="shared" si="15"/>
        <v>-2599080</v>
      </c>
      <c r="P61" s="294">
        <f t="shared" si="15"/>
        <v>0</v>
      </c>
      <c r="Q61" s="294">
        <f t="shared" si="15"/>
        <v>0</v>
      </c>
      <c r="R61" s="294">
        <f t="shared" si="15"/>
        <v>0</v>
      </c>
      <c r="S61" s="294">
        <f t="shared" si="15"/>
        <v>0</v>
      </c>
      <c r="T61" s="294">
        <f t="shared" si="15"/>
        <v>0</v>
      </c>
      <c r="U61" s="294">
        <f t="shared" si="15"/>
        <v>0</v>
      </c>
      <c r="V61" s="294">
        <f t="shared" si="15"/>
        <v>0</v>
      </c>
      <c r="W61" s="294">
        <f t="shared" si="15"/>
        <v>-2599080</v>
      </c>
      <c r="X61" s="294">
        <f t="shared" si="15"/>
        <v>0</v>
      </c>
      <c r="Y61" s="294">
        <f t="shared" si="15"/>
        <v>-2599080</v>
      </c>
    </row>
    <row r="62" spans="1:25" s="263" customFormat="1" ht="27.75" customHeight="1" x14ac:dyDescent="0.2">
      <c r="A62" s="304" t="s">
        <v>451</v>
      </c>
      <c r="B62" s="305"/>
      <c r="C62" s="305"/>
      <c r="D62" s="305"/>
      <c r="E62" s="305"/>
      <c r="F62" s="305"/>
      <c r="G62" s="297">
        <v>53</v>
      </c>
      <c r="H62" s="294">
        <f>H40+H61</f>
        <v>0</v>
      </c>
      <c r="I62" s="294">
        <f t="shared" ref="I62:Y62" si="16">I40+I61</f>
        <v>0</v>
      </c>
      <c r="J62" s="294">
        <f t="shared" si="16"/>
        <v>0</v>
      </c>
      <c r="K62" s="294">
        <f t="shared" si="16"/>
        <v>0</v>
      </c>
      <c r="L62" s="294">
        <f t="shared" si="16"/>
        <v>0</v>
      </c>
      <c r="M62" s="294">
        <f t="shared" si="16"/>
        <v>0</v>
      </c>
      <c r="N62" s="294">
        <f t="shared" si="16"/>
        <v>0</v>
      </c>
      <c r="O62" s="294">
        <f t="shared" si="16"/>
        <v>-2599080</v>
      </c>
      <c r="P62" s="294">
        <f t="shared" si="16"/>
        <v>0</v>
      </c>
      <c r="Q62" s="294">
        <f t="shared" si="16"/>
        <v>0</v>
      </c>
      <c r="R62" s="294">
        <f t="shared" si="16"/>
        <v>0</v>
      </c>
      <c r="S62" s="294">
        <f t="shared" si="16"/>
        <v>0</v>
      </c>
      <c r="T62" s="294">
        <f t="shared" si="16"/>
        <v>0</v>
      </c>
      <c r="U62" s="294">
        <f t="shared" si="16"/>
        <v>0</v>
      </c>
      <c r="V62" s="294">
        <f t="shared" si="16"/>
        <v>-5202840</v>
      </c>
      <c r="W62" s="294">
        <f t="shared" si="16"/>
        <v>-7801920</v>
      </c>
      <c r="X62" s="294">
        <f t="shared" si="16"/>
        <v>0</v>
      </c>
      <c r="Y62" s="294">
        <f t="shared" si="16"/>
        <v>-7801920</v>
      </c>
    </row>
    <row r="63" spans="1:25" s="263" customFormat="1" ht="29.25" customHeight="1" x14ac:dyDescent="0.2">
      <c r="A63" s="306" t="s">
        <v>452</v>
      </c>
      <c r="B63" s="307"/>
      <c r="C63" s="307"/>
      <c r="D63" s="307"/>
      <c r="E63" s="307"/>
      <c r="F63" s="307"/>
      <c r="G63" s="300">
        <v>54</v>
      </c>
      <c r="H63" s="301">
        <f>SUM(H50:H58)</f>
        <v>0</v>
      </c>
      <c r="I63" s="301">
        <f t="shared" ref="I63:Y63" si="17">SUM(I50:I58)</f>
        <v>0</v>
      </c>
      <c r="J63" s="301">
        <f t="shared" si="17"/>
        <v>0</v>
      </c>
      <c r="K63" s="301">
        <f t="shared" si="17"/>
        <v>0</v>
      </c>
      <c r="L63" s="301">
        <f t="shared" si="17"/>
        <v>0</v>
      </c>
      <c r="M63" s="301">
        <f t="shared" si="17"/>
        <v>0</v>
      </c>
      <c r="N63" s="301">
        <f t="shared" si="17"/>
        <v>0</v>
      </c>
      <c r="O63" s="301">
        <f t="shared" si="17"/>
        <v>0</v>
      </c>
      <c r="P63" s="301">
        <f t="shared" si="17"/>
        <v>0</v>
      </c>
      <c r="Q63" s="301">
        <f t="shared" si="17"/>
        <v>0</v>
      </c>
      <c r="R63" s="301">
        <f t="shared" si="17"/>
        <v>0</v>
      </c>
      <c r="S63" s="301">
        <f t="shared" si="17"/>
        <v>0</v>
      </c>
      <c r="T63" s="301">
        <f t="shared" si="17"/>
        <v>0</v>
      </c>
      <c r="U63" s="301">
        <f t="shared" si="17"/>
        <v>0</v>
      </c>
      <c r="V63" s="301">
        <f t="shared" si="17"/>
        <v>0</v>
      </c>
      <c r="W63" s="301">
        <f t="shared" si="17"/>
        <v>0</v>
      </c>
      <c r="X63" s="301">
        <f t="shared" si="17"/>
        <v>0</v>
      </c>
      <c r="Y63" s="301">
        <f t="shared" si="17"/>
        <v>0</v>
      </c>
    </row>
  </sheetData>
  <sheetProtection algorithmName="SHA-512" hashValue="m81ilXsv8zytms4qeJMFIOoNMrdVQ3HA59Z+HM7L7ja6TCXx9QRqUVnIvkq9AGWnFWkN13raQXo8mzOLIcKYAw==" saltValue="tlghBUdtqelLbM8utf8vSQ==" spinCount="100000" sheet="1" objects="1" scenarios="1"/>
  <protectedRanges>
    <protectedRange sqref="E2" name="Range1_1"/>
    <protectedRange sqref="G2" name="Range1"/>
  </protectedRanges>
  <mergeCells count="66">
    <mergeCell ref="A58:F58"/>
    <mergeCell ref="A59:F59"/>
    <mergeCell ref="A60:Y60"/>
    <mergeCell ref="A61:F61"/>
    <mergeCell ref="A62:F62"/>
    <mergeCell ref="A63:F63"/>
    <mergeCell ref="A52:F52"/>
    <mergeCell ref="A53:F53"/>
    <mergeCell ref="A54:F54"/>
    <mergeCell ref="A55:F55"/>
    <mergeCell ref="A56:F56"/>
    <mergeCell ref="A57:F57"/>
    <mergeCell ref="A46:F46"/>
    <mergeCell ref="A47:F47"/>
    <mergeCell ref="A48:F48"/>
    <mergeCell ref="A49:F49"/>
    <mergeCell ref="A50:F50"/>
    <mergeCell ref="A51:F51"/>
    <mergeCell ref="A40:F40"/>
    <mergeCell ref="A41:F41"/>
    <mergeCell ref="A42:F42"/>
    <mergeCell ref="A43:F43"/>
    <mergeCell ref="A44:F44"/>
    <mergeCell ref="A45:F45"/>
    <mergeCell ref="A34:F34"/>
    <mergeCell ref="A35:Y35"/>
    <mergeCell ref="A36:F36"/>
    <mergeCell ref="A37:F37"/>
    <mergeCell ref="A38:F38"/>
    <mergeCell ref="A39:F39"/>
    <mergeCell ref="A28:F28"/>
    <mergeCell ref="A29:F29"/>
    <mergeCell ref="A30:F30"/>
    <mergeCell ref="A31:Y31"/>
    <mergeCell ref="A32:F32"/>
    <mergeCell ref="A33:F33"/>
    <mergeCell ref="A22:F22"/>
    <mergeCell ref="A23:F23"/>
    <mergeCell ref="A24:F24"/>
    <mergeCell ref="A25:F25"/>
    <mergeCell ref="A26:F26"/>
    <mergeCell ref="A27:F27"/>
    <mergeCell ref="A16:F16"/>
    <mergeCell ref="A17:F17"/>
    <mergeCell ref="A18:F18"/>
    <mergeCell ref="A19:F19"/>
    <mergeCell ref="A20:F20"/>
    <mergeCell ref="A21:F21"/>
    <mergeCell ref="A10:F10"/>
    <mergeCell ref="A11:F11"/>
    <mergeCell ref="A12:F12"/>
    <mergeCell ref="A13:F13"/>
    <mergeCell ref="A14:F14"/>
    <mergeCell ref="A15:F15"/>
    <mergeCell ref="Y3:Y4"/>
    <mergeCell ref="A5:F5"/>
    <mergeCell ref="A6:Y6"/>
    <mergeCell ref="A7:F7"/>
    <mergeCell ref="A8:F8"/>
    <mergeCell ref="A9:F9"/>
    <mergeCell ref="A1:J1"/>
    <mergeCell ref="C2:D2"/>
    <mergeCell ref="A3:F4"/>
    <mergeCell ref="G3:G4"/>
    <mergeCell ref="H3:W3"/>
    <mergeCell ref="X3:X4"/>
  </mergeCells>
  <conditionalFormatting sqref="H7:R7">
    <cfRule type="cellIs" dxfId="1" priority="2" stopIfTrue="1" operator="notEqual">
      <formula>ROUND(H7,0)</formula>
    </cfRule>
  </conditionalFormatting>
  <conditionalFormatting sqref="S7:V7">
    <cfRule type="cellIs" dxfId="0" priority="1" stopIfTrue="1" operator="notEqual">
      <formula>ROUND(S7,0)</formula>
    </cfRule>
  </conditionalFormatting>
  <dataValidations count="5">
    <dataValidation type="whole" operator="notEqual" allowBlank="1" showInputMessage="1" showErrorMessage="1" errorTitle="Invalid entry" error="You can enter only whole rounded numbers (positive or negative) and a zero." sqref="H32:Y34 H7:Y30 H61:Y63 H36:Y59" xr:uid="{2C217B81-0AE3-439F-A232-CA4C324ED7DB}">
      <formula1>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333996AF-C2F6-408E-B0D2-555568C35498}">
      <formula1>9999999999</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40E7AAC3-E160-492B-83C3-C444EC22F703}">
      <formula1>999999999999</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EFB93D6D-2F1F-423F-A43E-FA3E28D3AC46}">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4D4E0417-1BA7-4E09-9EA3-B9C840EF27AB}">
      <formula1>39448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F1615-3DA4-446C-B4B0-E0488D28766B}">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7</vt:i4>
      </vt:variant>
    </vt:vector>
  </HeadingPairs>
  <TitlesOfParts>
    <vt:vector size="7" baseType="lpstr">
      <vt:lpstr>General data</vt:lpstr>
      <vt:lpstr>Balance sheet</vt:lpstr>
      <vt:lpstr>P&amp;L</vt:lpstr>
      <vt:lpstr>CF_I</vt:lpstr>
      <vt:lpstr>CF_D</vt:lpstr>
      <vt:lpstr>SOCE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10Administrator</dc:creator>
  <cp:lastModifiedBy>10Administrator</cp:lastModifiedBy>
  <dcterms:created xsi:type="dcterms:W3CDTF">2022-04-29T06:46:24Z</dcterms:created>
  <dcterms:modified xsi:type="dcterms:W3CDTF">2022-04-29T07:25:32Z</dcterms:modified>
</cp:coreProperties>
</file>