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1269" documentId="8_{6B42201C-8A22-4853-8E0A-150712F2AFD4}" xr6:coauthVersionLast="47" xr6:coauthVersionMax="47" xr10:uidLastSave="{4D681F64-5254-4B4C-A22F-11F6CB737B33}"/>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21" i="21"/>
  <c r="H60" i="26"/>
  <c r="H14" i="26"/>
  <c r="H61" i="26" s="1"/>
  <c r="I21" i="21"/>
  <c r="H36" i="21"/>
  <c r="I36" i="21"/>
  <c r="H49" i="21"/>
  <c r="I49" i="21"/>
  <c r="K64" i="26" l="1"/>
  <c r="K62" i="26"/>
  <c r="K68" i="26" s="1"/>
  <c r="K63" i="26"/>
  <c r="J63" i="26"/>
  <c r="J62" i="26"/>
  <c r="J67" i="26" s="1"/>
  <c r="J64" i="26"/>
  <c r="I64" i="26"/>
  <c r="I62" i="26"/>
  <c r="I68" i="26" s="1"/>
  <c r="I63" i="26"/>
  <c r="H62" i="26"/>
  <c r="H66" i="26" s="1"/>
  <c r="H63" i="26"/>
  <c r="H64" i="26"/>
  <c r="I51" i="21"/>
  <c r="I53" i="21" s="1"/>
  <c r="H51" i="21"/>
  <c r="H53" i="21" s="1"/>
  <c r="K67" i="26" l="1"/>
  <c r="K66" i="26"/>
  <c r="J66" i="26"/>
  <c r="J68" i="26"/>
  <c r="I66" i="26"/>
  <c r="I67"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<sst xmlns="http://schemas.openxmlformats.org/spreadsheetml/2006/main" count="530" uniqueCount="463">
  <si>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</si>
  <si>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</si>
  <si>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</si>
  <si>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</si>
  <si>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</si>
  <si>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</si>
  <si>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</si>
  <si>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</si>
  <si>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</si>
  <si>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</si>
  <si>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</si>
  <si>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</si>
  <si>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</si>
  <si>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</si>
  <si>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</si>
  <si>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</si>
  <si>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</si>
  <si>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</si>
  <si>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</si>
  <si>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</si>
  <si>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</si>
  <si>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</si>
  <si>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</si>
  <si>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</si>
  <si>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</si>
  <si>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</si>
  <si>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</si>
  <si>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</si>
  <si>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</si>
  <si>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</si>
  <si>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</si>
  <si>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</si>
  <si>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</si>
  <si>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</si>
  <si>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</si>
  <si>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</si>
  <si>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</si>
  <si>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</si>
  <si>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</si>
  <si>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</si>
  <si>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</si>
  <si>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</si>
  <si>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</si>
  <si>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</si>
  <si>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</si>
  <si>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</si>
  <si>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</si>
  <si>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</si>
  <si>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</si>
  <si>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</si>
  <si>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</si>
  <si>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</si>
  <si>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</si>
  <si>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</si>
  <si>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</si>
  <si>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</si>
  <si>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</si>
  <si>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</si>
  <si>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</si>
  <si>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</si>
  <si>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</si>
  <si>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</si>
  <si>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</si>
  <si>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</si>
  <si>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</si>
  <si>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</si>
  <si>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</si>
  <si>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</si>
  <si>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</si>
  <si>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</si>
  <si>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</si>
  <si>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</si>
  <si>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</si>
  <si>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</si>
  <si>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</si>
  <si>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</si>
  <si>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</si>
  <si>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</si>
  <si>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</si>
  <si>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</si>
  <si>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</si>
  <si>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</si>
  <si>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</si>
  <si>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</si>
  <si>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</si>
  <si>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</si>
  <si>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</si>
  <si>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</si>
  <si>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</si>
  <si>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</si>
  <si>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</si>
  <si>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</si>
  <si>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</si>
  <si>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</si>
  <si>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</si>
  <si>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</si>
  <si>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</si>
  <si>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</si>
  <si>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</si>
  <si>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</si>
  <si>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</si>
  <si>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</si>
  <si>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</si>
  <si>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</si>
  <si>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</si>
  <si>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</si>
  <si>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</si>
  <si>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</si>
  <si>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</si>
  <si>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</si>
  <si>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</si>
  <si>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</si>
  <si>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</si>
  <si>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</si>
  <si>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</si>
  <si>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</si>
  <si>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</si>
  <si>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</si>
  <si>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</si>
  <si>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</si>
  <si>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</si>
  <si>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</si>
  <si>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</si>
  <si>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</si>
  <si>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</si>
  <si>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</si>
  <si>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</si>
  <si>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</si>
  <si>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</si>
  <si>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</si>
  <si>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</si>
  <si>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</si>
  <si>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</si>
  <si>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</si>
  <si>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</si>
  <si>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</si>
  <si>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</si>
  <si>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</si>
  <si>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</si>
  <si>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</si>
  <si>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</si>
  <si>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</si>
  <si>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</si>
  <si>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</si>
  <si>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</si>
  <si>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</si>
  <si>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</si>
  <si>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</si>
  <si>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</si>
  <si>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</si>
  <si>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</si>
  <si>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</si>
  <si>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</si>
  <si>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</si>
  <si>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</si>
  <si>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</si>
  <si>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</si>
  <si>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</si>
  <si>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</si>
  <si>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</si>
  <si>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</si>
  <si>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</si>
  <si>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</si>
  <si>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</si>
  <si>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</si>
  <si>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</si>
  <si>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</si>
  <si>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</si>
  <si>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</si>
  <si>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</si>
  <si>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</si>
  <si>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</si>
  <si>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</si>
  <si>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</si>
  <si>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</si>
  <si>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</si>
  <si>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</si>
  <si>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</si>
  <si>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</si>
  <si>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</si>
  <si>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</si>
  <si>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</si>
  <si>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</si>
  <si>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</si>
  <si>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</si>
  <si>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</si>
  <si>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</si>
  <si>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</si>
  <si>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</si>
  <si>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</si>
  <si>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</si>
  <si>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</si>
  <si>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</si>
  <si>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</si>
  <si>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</si>
  <si>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</si>
  <si>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</si>
  <si>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</si>
  <si>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</si>
  <si>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</si>
  <si>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</si>
  <si>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</si>
  <si>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</si>
  <si>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</si>
  <si>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</si>
  <si>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</si>
  <si>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</si>
  <si>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</si>
  <si>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</si>
  <si>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</si>
  <si>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</si>
  <si>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</si>
  <si>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</si>
  <si>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</si>
  <si>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</si>
  <si>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</si>
  <si>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</si>
  <si>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</si>
  <si>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</si>
  <si>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</si>
  <si>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</si>
  <si>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</si>
  <si>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</si>
  <si>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</si>
  <si>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</si>
  <si>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</si>
  <si>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</si>
  <si>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</si>
  <si>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</si>
  <si>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</si>
  <si>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</si>
  <si>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</si>
  <si>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</si>
  <si>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</si>
  <si>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</si>
  <si>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</si>
  <si>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</si>
  <si>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</si>
  <si>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</si>
  <si>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</si>
  <si>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</si>
  <si>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</si>
  <si>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</si>
  <si>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</si>
  <si>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</si>
  <si>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</si>
  <si>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</si>
  <si>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</si>
  <si>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</si>
  <si>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</si>
  <si>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</si>
  <si>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</si>
  <si>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</si>
  <si>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</si>
  <si>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</si>
  <si>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</si>
  <si>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</si>
  <si>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</si>
  <si>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</si>
  <si>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</si>
  <si>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</si>
  <si>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</si>
  <si>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</si>
  <si>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</si>
  <si>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</si>
  <si>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</si>
  <si>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</si>
  <si>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</si>
  <si>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</si>
  <si>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</si>
  <si>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</si>
  <si>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</si>
  <si>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</si>
  <si>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</si>
  <si>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</si>
  <si>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</si>
  <si>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</si>
  <si>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</si>
  <si>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</si>
  <si>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</si>
  <si>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</si>
  <si>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</si>
  <si>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</si>
  <si>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</si>
  <si>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</si>
  <si>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</si>
  <si>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</si>
  <si>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</si>
  <si>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</si>
  <si>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</si>
  <si>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</si>
  <si>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</si>
  <si>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</si>
  <si>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</si>
  <si>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</si>
  <si>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</si>
  <si>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</si>
  <si>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</si>
  <si>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</si>
  <si>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</si>
  <si>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</si>
  <si>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</si>
  <si>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</si>
  <si>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</si>
  <si>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</si>
  <si>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</si>
  <si>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</si>
  <si>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</si>
  <si>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</si>
  <si>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</si>
  <si>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</si>
  <si>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</si>
  <si>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</si>
  <si>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</si>
  <si>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</si>
  <si>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</si>
  <si>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</si>
  <si>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</si>
  <si>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</si>
  <si>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</si>
  <si>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</si>
  <si>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</si>
  <si>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</si>
  <si>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</si>
  <si>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</si>
  <si>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</si>
  <si>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</si>
  <si>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</si>
  <si>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</si>
  <si>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</si>
  <si>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</si>
  <si>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</si>
  <si>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</si>
  <si>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</si>
  <si>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</si>
  <si>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</si>
  <si>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</si>
  <si>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</si>
  <si>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</si>
  <si>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</si>
  <si>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</si>
  <si>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</si>
  <si>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</si>
  <si>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</si>
  <si>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</si>
  <si>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</si>
  <si>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</si>
  <si>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</si>
  <si>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</si>
  <si>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</si>
  <si>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</si>
  <si>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</si>
  <si>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</si>
  <si>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</si>
  <si>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</si>
  <si>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</si>
  <si>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</si>
  <si>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</si>
  <si>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</si>
  <si>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</si>
  <si>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</si>
  <si>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</si>
  <si>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</si>
  <si>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</si>
  <si>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</si>
  <si>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</si>
  <si>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</si>
  <si>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</si>
  <si>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</si>
  <si>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</si>
  <si>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</si>
  <si>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</si>
  <si>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</si>
  <si>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</si>
  <si>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</si>
  <si>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</si>
  <si>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</si>
  <si>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</si>
  <si>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</si>
  <si>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</si>
  <si>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</si>
  <si>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</si>
  <si>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</si>
  <si>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</si>
  <si>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</si>
  <si>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</si>
  <si>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</si>
  <si>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</si>
  <si>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</si>
  <si>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</si>
  <si>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</si>
  <si>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</si>
  <si>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</si>
  <si>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</si>
  <si>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</si>
  <si>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</si>
  <si>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</si>
  <si>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</si>
  <si>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</si>
  <si>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</si>
  <si>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</si>
  <si>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</si>
  <si>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</si>
  <si>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</si>
  <si>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</si>
  <si>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</si>
  <si>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</si>
  <si>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</si>
  <si>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</si>
  <si>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</si>
  <si>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</si>
  <si>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</si>
  <si>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</si>
  <si>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</si>
  <si>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</si>
  <si>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</si>
  <si>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</si>
  <si>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</si>
  <si>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</si>
  <si>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</si>
  <si>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</si>
  <si>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</si>
  <si>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</si>
  <si>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</si>
  <si>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</si>
  <si>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</si>
  <si>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</si>
  <si>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</si>
  <si>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</si>
  <si>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</si>
  <si>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</si>
  <si>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</si>
  <si>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</si>
  <si>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</si>
  <si>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</si>
  <si>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</si>
  <si>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</si>
  <si>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</si>
  <si>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</si>
  <si>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</si>
  <si>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</si>
  <si>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</si>
  <si>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</si>
  <si>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</si>
  <si>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</si>
  <si>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</si>
  <si>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</si>
  <si>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03040054</t>
  </si>
  <si>
    <t>060002949</t>
  </si>
  <si>
    <t>30953977438</t>
  </si>
  <si>
    <t>1644</t>
  </si>
  <si>
    <t>Republika Hrvatska</t>
  </si>
  <si>
    <t>747800R0W794O9UAG852</t>
  </si>
  <si>
    <t>MODRA ŠPILJA d.d.</t>
  </si>
  <si>
    <t>KOMIŽA</t>
  </si>
  <si>
    <t>RIBARSKA 72</t>
  </si>
  <si>
    <t>tanja.lastre@modra-spilja.hr</t>
  </si>
  <si>
    <t>www.modra-spilja.hr</t>
  </si>
  <si>
    <t xml:space="preserve">stanje na dan 31.12.2021. </t>
  </si>
  <si>
    <t>Obveznik: MODRA ŠPILJA d.d.</t>
  </si>
  <si>
    <t>u razdoblju 01.01.2021. do 31.12.2021.</t>
  </si>
  <si>
    <t>Obveznik:  MODRA ŠPILJA d.d.</t>
  </si>
  <si>
    <t xml:space="preserve">BILJEŠKE UZ FINANCIJSKE IZVJEŠTAJE - TFI
(koji se sastavljaju za tromjesečna razdoblja)
Naziv izdavatelja:  MODRA ŠPILJA d.d.
OIB:  30953977438
Izvještajno razdoblje: 01.01-31.12.2021.
Bilješke za četvrto tromjesečje nalaze se u tekstualnom dijelu financijskih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</si>
</sst>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44561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t="s">
        <v>451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448</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449</v>
      </c>
      <c r="D15" s="167"/>
      <c r="E15" s="171"/>
      <c r="F15" s="162"/>
      <c r="G15" s="73" t="s">
        <v>333</v>
      </c>
      <c r="H15" s="148" t="s">
        <v>452</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450</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453</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21485</v>
      </c>
      <c r="D21" s="149"/>
      <c r="E21" s="138"/>
      <c r="F21" s="138"/>
      <c r="G21" s="139" t="s">
        <v>454</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455</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456</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457</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27</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336</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1" zoomScale="110" zoomScaleNormal="100" zoomScaleSheetLayoutView="110" workbookViewId="0">
      <selection activeCell="I135" sqref="I1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458</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459</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37322770</v>
      </c>
      <c r="I9" s="23">
        <f>I10+I17+I27+I38+I43</f>
        <v>39288328</v>
      </c>
    </row>
    <row r="10" spans="1:9" ht="12.75" customHeight="1" x14ac:dyDescent="0.2">
      <c r="A10" s="193" t="s">
        <v>5</v>
      </c>
      <c r="B10" s="193"/>
      <c r="C10" s="193"/>
      <c r="D10" s="193"/>
      <c r="E10" s="193"/>
      <c r="F10" s="193"/>
      <c r="G10" s="15">
        <v>3</v>
      </c>
      <c r="H10" s="23">
        <f>H11+H12+H13+H14+H15+H16</f>
        <v>0</v>
      </c>
      <c r="I10" s="23">
        <f>I11+I12+I13+I14+I15+I16</f>
        <v>88056</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88056</v>
      </c>
    </row>
    <row r="17" spans="1:9" ht="12.75" customHeight="1" x14ac:dyDescent="0.2">
      <c r="A17" s="193" t="s">
        <v>12</v>
      </c>
      <c r="B17" s="193"/>
      <c r="C17" s="193"/>
      <c r="D17" s="193"/>
      <c r="E17" s="193"/>
      <c r="F17" s="193"/>
      <c r="G17" s="15">
        <v>10</v>
      </c>
      <c r="H17" s="23">
        <f>H18+H19+H20+H21+H22+H23+H24+H25+H26</f>
        <v>37322770</v>
      </c>
      <c r="I17" s="23">
        <f>I18+I19+I20+I21+I22+I23+I24+I25+I26</f>
        <v>39200272</v>
      </c>
    </row>
    <row r="18" spans="1:9" ht="12.75" customHeight="1" x14ac:dyDescent="0.2">
      <c r="A18" s="189" t="s">
        <v>13</v>
      </c>
      <c r="B18" s="189"/>
      <c r="C18" s="189"/>
      <c r="D18" s="189"/>
      <c r="E18" s="189"/>
      <c r="F18" s="189"/>
      <c r="G18" s="14">
        <v>11</v>
      </c>
      <c r="H18" s="22">
        <v>12709065</v>
      </c>
      <c r="I18" s="22">
        <v>15280899</v>
      </c>
    </row>
    <row r="19" spans="1:9" ht="12.75" customHeight="1" x14ac:dyDescent="0.2">
      <c r="A19" s="189" t="s">
        <v>14</v>
      </c>
      <c r="B19" s="189"/>
      <c r="C19" s="189"/>
      <c r="D19" s="189"/>
      <c r="E19" s="189"/>
      <c r="F19" s="189"/>
      <c r="G19" s="14">
        <v>12</v>
      </c>
      <c r="H19" s="22">
        <v>24171911</v>
      </c>
      <c r="I19" s="22">
        <v>23535202</v>
      </c>
    </row>
    <row r="20" spans="1:9" ht="12.75" customHeight="1" x14ac:dyDescent="0.2">
      <c r="A20" s="189" t="s">
        <v>15</v>
      </c>
      <c r="B20" s="189"/>
      <c r="C20" s="189"/>
      <c r="D20" s="189"/>
      <c r="E20" s="189"/>
      <c r="F20" s="189"/>
      <c r="G20" s="14">
        <v>13</v>
      </c>
      <c r="H20" s="22">
        <v>373268</v>
      </c>
      <c r="I20" s="22">
        <v>315645</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68526</v>
      </c>
      <c r="I25" s="22">
        <v>68526</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9950033</v>
      </c>
      <c r="I44" s="23">
        <f>I45+I53+I60+I70</f>
        <v>6454372</v>
      </c>
    </row>
    <row r="45" spans="1:9" ht="12.75" customHeight="1" x14ac:dyDescent="0.2">
      <c r="A45" s="193" t="s">
        <v>39</v>
      </c>
      <c r="B45" s="193"/>
      <c r="C45" s="193"/>
      <c r="D45" s="193"/>
      <c r="E45" s="193"/>
      <c r="F45" s="193"/>
      <c r="G45" s="15">
        <v>38</v>
      </c>
      <c r="H45" s="23">
        <f>SUM(H46:H52)</f>
        <v>90235</v>
      </c>
      <c r="I45" s="23">
        <f>SUM(I46:I52)</f>
        <v>92739</v>
      </c>
    </row>
    <row r="46" spans="1:9" ht="12.75" customHeight="1" x14ac:dyDescent="0.2">
      <c r="A46" s="189" t="s">
        <v>40</v>
      </c>
      <c r="B46" s="189"/>
      <c r="C46" s="189"/>
      <c r="D46" s="189"/>
      <c r="E46" s="189"/>
      <c r="F46" s="189"/>
      <c r="G46" s="14">
        <v>39</v>
      </c>
      <c r="H46" s="22">
        <v>90235</v>
      </c>
      <c r="I46" s="22">
        <v>92739</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365783</v>
      </c>
      <c r="I53" s="23">
        <f>SUM(I54:I59)</f>
        <v>430897</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204279</v>
      </c>
      <c r="I56" s="22">
        <v>111174</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161504</v>
      </c>
      <c r="I58" s="22">
        <v>319723</v>
      </c>
    </row>
    <row r="59" spans="1:9" ht="12.75" customHeight="1" x14ac:dyDescent="0.2">
      <c r="A59" s="189" t="s">
        <v>53</v>
      </c>
      <c r="B59" s="189"/>
      <c r="C59" s="189"/>
      <c r="D59" s="189"/>
      <c r="E59" s="189"/>
      <c r="F59" s="189"/>
      <c r="G59" s="14">
        <v>52</v>
      </c>
      <c r="H59" s="22">
        <v>0</v>
      </c>
      <c r="I59" s="22">
        <v>0</v>
      </c>
    </row>
    <row r="60" spans="1:9" ht="12.75" customHeight="1" x14ac:dyDescent="0.2">
      <c r="A60" s="193" t="s">
        <v>54</v>
      </c>
      <c r="B60" s="193"/>
      <c r="C60" s="193"/>
      <c r="D60" s="193"/>
      <c r="E60" s="193"/>
      <c r="F60" s="193"/>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9494015</v>
      </c>
      <c r="I70" s="22">
        <v>5930736</v>
      </c>
    </row>
    <row r="71" spans="1:9" ht="12.75" customHeight="1" x14ac:dyDescent="0.2">
      <c r="A71" s="190" t="s">
        <v>58</v>
      </c>
      <c r="B71" s="190"/>
      <c r="C71" s="190"/>
      <c r="D71" s="190"/>
      <c r="E71" s="190"/>
      <c r="F71" s="190"/>
      <c r="G71" s="14">
        <v>64</v>
      </c>
      <c r="H71" s="22">
        <v>0</v>
      </c>
      <c r="I71" s="22">
        <v>0</v>
      </c>
    </row>
    <row r="72" spans="1:9" ht="12.75" customHeight="1" x14ac:dyDescent="0.2">
      <c r="A72" s="191" t="s">
        <v>305</v>
      </c>
      <c r="B72" s="191"/>
      <c r="C72" s="191"/>
      <c r="D72" s="191"/>
      <c r="E72" s="191"/>
      <c r="F72" s="191"/>
      <c r="G72" s="15">
        <v>65</v>
      </c>
      <c r="H72" s="23">
        <f>H8+H9+H44+H71</f>
        <v>47272803</v>
      </c>
      <c r="I72" s="23">
        <f>I8+I9+I44+I71</f>
        <v>45742700</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43969552</v>
      </c>
      <c r="I75" s="102">
        <f>I76+I77+I78+I84+I85+I91+I94+I97</f>
        <v>42036442</v>
      </c>
    </row>
    <row r="76" spans="1:9" ht="12.75" customHeight="1" x14ac:dyDescent="0.2">
      <c r="A76" s="189" t="s">
        <v>61</v>
      </c>
      <c r="B76" s="189"/>
      <c r="C76" s="189"/>
      <c r="D76" s="189"/>
      <c r="E76" s="189"/>
      <c r="F76" s="189"/>
      <c r="G76" s="14">
        <v>68</v>
      </c>
      <c r="H76" s="22">
        <v>38632250</v>
      </c>
      <c r="I76" s="22">
        <v>38632250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0</v>
      </c>
      <c r="I78" s="102">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10595253</v>
      </c>
      <c r="I84" s="96">
        <v>10595253</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-2135332</v>
      </c>
      <c r="I91" s="23">
        <f>I92-I93</f>
        <v>-5257951</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2135332</v>
      </c>
      <c r="I93" s="22">
        <v>5257951</v>
      </c>
    </row>
    <row r="94" spans="1:9" ht="12.75" customHeight="1" x14ac:dyDescent="0.2">
      <c r="A94" s="193" t="s">
        <v>352</v>
      </c>
      <c r="B94" s="193"/>
      <c r="C94" s="193"/>
      <c r="D94" s="193"/>
      <c r="E94" s="193"/>
      <c r="F94" s="193"/>
      <c r="G94" s="15">
        <v>86</v>
      </c>
      <c r="H94" s="23">
        <f>H95-H96</f>
        <v>-3122619</v>
      </c>
      <c r="I94" s="23">
        <f>I95-I96</f>
        <v>-1933110</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3122619</v>
      </c>
      <c r="I96" s="22">
        <v>1933110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186091</v>
      </c>
      <c r="I98" s="23">
        <f>SUM(I99:I104)</f>
        <v>0</v>
      </c>
    </row>
    <row r="99" spans="1:9" ht="12.75" customHeight="1" x14ac:dyDescent="0.2">
      <c r="A99" s="189" t="s">
        <v>77</v>
      </c>
      <c r="B99" s="189"/>
      <c r="C99" s="189"/>
      <c r="D99" s="189"/>
      <c r="E99" s="189"/>
      <c r="F99" s="189"/>
      <c r="G99" s="14">
        <v>91</v>
      </c>
      <c r="H99" s="22">
        <v>186091</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2325787</v>
      </c>
      <c r="I105" s="23">
        <f>SUM(I106:I116)</f>
        <v>2373103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47316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2325787</v>
      </c>
      <c r="I116" s="22">
        <v>2325787</v>
      </c>
    </row>
    <row r="117" spans="1:9" ht="12.75" customHeight="1" x14ac:dyDescent="0.2">
      <c r="A117" s="191" t="s">
        <v>356</v>
      </c>
      <c r="B117" s="191"/>
      <c r="C117" s="191"/>
      <c r="D117" s="191"/>
      <c r="E117" s="191"/>
      <c r="F117" s="191"/>
      <c r="G117" s="15">
        <v>109</v>
      </c>
      <c r="H117" s="23">
        <f>SUM(H118:H131)</f>
        <v>791373</v>
      </c>
      <c r="I117" s="23">
        <f>SUM(I118:I131)</f>
        <v>1333155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15492</v>
      </c>
      <c r="I124" s="22">
        <v>12628</v>
      </c>
    </row>
    <row r="125" spans="1:9" ht="12.75" customHeight="1" x14ac:dyDescent="0.2">
      <c r="A125" s="189" t="s">
        <v>90</v>
      </c>
      <c r="B125" s="189"/>
      <c r="C125" s="189"/>
      <c r="D125" s="189"/>
      <c r="E125" s="189"/>
      <c r="F125" s="189"/>
      <c r="G125" s="14">
        <v>117</v>
      </c>
      <c r="H125" s="22">
        <v>170104</v>
      </c>
      <c r="I125" s="22">
        <v>195250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397557</v>
      </c>
      <c r="I127" s="22">
        <v>913869</v>
      </c>
    </row>
    <row r="128" spans="1:9" x14ac:dyDescent="0.2">
      <c r="A128" s="189" t="s">
        <v>95</v>
      </c>
      <c r="B128" s="189"/>
      <c r="C128" s="189"/>
      <c r="D128" s="189"/>
      <c r="E128" s="189"/>
      <c r="F128" s="189"/>
      <c r="G128" s="14">
        <v>120</v>
      </c>
      <c r="H128" s="22">
        <v>208220</v>
      </c>
      <c r="I128" s="22">
        <v>211408</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0</v>
      </c>
      <c r="I131" s="22">
        <v>0</v>
      </c>
    </row>
    <row r="132" spans="1:9" ht="22.15" customHeight="1" x14ac:dyDescent="0.2">
      <c r="A132" s="190" t="s">
        <v>99</v>
      </c>
      <c r="B132" s="190"/>
      <c r="C132" s="190"/>
      <c r="D132" s="190"/>
      <c r="E132" s="190"/>
      <c r="F132" s="190"/>
      <c r="G132" s="14">
        <v>124</v>
      </c>
      <c r="H132" s="22">
        <v>0</v>
      </c>
      <c r="I132" s="22">
        <v>0</v>
      </c>
    </row>
    <row r="133" spans="1:9" ht="12.75" customHeight="1" x14ac:dyDescent="0.2">
      <c r="A133" s="191" t="s">
        <v>357</v>
      </c>
      <c r="B133" s="191"/>
      <c r="C133" s="191"/>
      <c r="D133" s="191"/>
      <c r="E133" s="191"/>
      <c r="F133" s="191"/>
      <c r="G133" s="15">
        <v>125</v>
      </c>
      <c r="H133" s="23">
        <f>H75+H98+H105+H117+H132</f>
        <v>47272803</v>
      </c>
      <c r="I133" s="23">
        <f>I75+I98+I105+I117+I132</f>
        <v>45742700</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76" zoomScale="110" zoomScaleNormal="100" zoomScaleSheetLayoutView="110" workbookViewId="0">
      <selection activeCell="K26" sqref="K26"/>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460</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459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6239129</v>
      </c>
      <c r="I8" s="107">
        <f>SUM(I9:I13)</f>
        <v>605657</v>
      </c>
      <c r="J8" s="107">
        <f>SUM(J9:J13)</f>
        <v>8868378</v>
      </c>
      <c r="K8" s="107">
        <f>SUM(K9:K13)</f>
        <v>1298282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4995474</v>
      </c>
      <c r="I10" s="108">
        <v>209217</v>
      </c>
      <c r="J10" s="108">
        <v>8200654</v>
      </c>
      <c r="K10" s="108">
        <v>1075534</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1243655</v>
      </c>
      <c r="I13" s="108">
        <v>396440</v>
      </c>
      <c r="J13" s="108">
        <v>667724</v>
      </c>
      <c r="K13" s="108">
        <v>222748</v>
      </c>
    </row>
    <row r="14" spans="1:11" ht="12.75" customHeight="1" x14ac:dyDescent="0.2">
      <c r="A14" s="221" t="s">
        <v>359</v>
      </c>
      <c r="B14" s="221"/>
      <c r="C14" s="221"/>
      <c r="D14" s="221"/>
      <c r="E14" s="221"/>
      <c r="F14" s="221"/>
      <c r="G14" s="15">
        <v>7</v>
      </c>
      <c r="H14" s="107">
        <f>H15+H16+H20+H24+H25+H26+H29+H36</f>
        <v>9452050</v>
      </c>
      <c r="I14" s="107">
        <f>I15+I16+I20+I24+I25+I26+I29+I36</f>
        <v>2706684</v>
      </c>
      <c r="J14" s="107">
        <f>J15+J16+J20+J24+J25+J26+J29+J36</f>
        <v>10948266</v>
      </c>
      <c r="K14" s="107">
        <f>K15+K16+K20+K24+K25+K26+K29+K36</f>
        <v>3196640</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439</v>
      </c>
      <c r="B16" s="193"/>
      <c r="C16" s="193"/>
      <c r="D16" s="193"/>
      <c r="E16" s="193"/>
      <c r="F16" s="193"/>
      <c r="G16" s="15">
        <v>9</v>
      </c>
      <c r="H16" s="107">
        <f>SUM(H17:H19)</f>
        <v>2260538</v>
      </c>
      <c r="I16" s="107">
        <f>SUM(I17:I19)</f>
        <v>1014487</v>
      </c>
      <c r="J16" s="107">
        <f>SUM(J17:J19)</f>
        <v>3894063</v>
      </c>
      <c r="K16" s="107">
        <f>SUM(K17:K19)</f>
        <v>1215620</v>
      </c>
    </row>
    <row r="17" spans="1:11" ht="12.75" customHeight="1" x14ac:dyDescent="0.2">
      <c r="A17" s="224" t="s">
        <v>120</v>
      </c>
      <c r="B17" s="224"/>
      <c r="C17" s="224"/>
      <c r="D17" s="224"/>
      <c r="E17" s="224"/>
      <c r="F17" s="224"/>
      <c r="G17" s="14">
        <v>10</v>
      </c>
      <c r="H17" s="108">
        <v>1442778</v>
      </c>
      <c r="I17" s="108">
        <v>647056</v>
      </c>
      <c r="J17" s="108">
        <v>1959259</v>
      </c>
      <c r="K17" s="108">
        <v>770717</v>
      </c>
    </row>
    <row r="18" spans="1:11" ht="12.75" customHeight="1" x14ac:dyDescent="0.2">
      <c r="A18" s="224" t="s">
        <v>121</v>
      </c>
      <c r="B18" s="224"/>
      <c r="C18" s="224"/>
      <c r="D18" s="224"/>
      <c r="E18" s="224"/>
      <c r="F18" s="224"/>
      <c r="G18" s="14">
        <v>11</v>
      </c>
      <c r="H18" s="108">
        <v>0</v>
      </c>
      <c r="I18" s="108">
        <v>0</v>
      </c>
      <c r="J18" s="108">
        <v>0</v>
      </c>
      <c r="K18" s="108">
        <v>0</v>
      </c>
    </row>
    <row r="19" spans="1:11" ht="12.75" customHeight="1" x14ac:dyDescent="0.2">
      <c r="A19" s="224" t="s">
        <v>122</v>
      </c>
      <c r="B19" s="224"/>
      <c r="C19" s="224"/>
      <c r="D19" s="224"/>
      <c r="E19" s="224"/>
      <c r="F19" s="224"/>
      <c r="G19" s="14">
        <v>12</v>
      </c>
      <c r="H19" s="108">
        <v>817760</v>
      </c>
      <c r="I19" s="108">
        <v>367431</v>
      </c>
      <c r="J19" s="108">
        <v>1934804</v>
      </c>
      <c r="K19" s="108">
        <v>444903</v>
      </c>
    </row>
    <row r="20" spans="1:11" ht="12.75" customHeight="1" x14ac:dyDescent="0.2">
      <c r="A20" s="193" t="s">
        <v>440</v>
      </c>
      <c r="B20" s="193"/>
      <c r="C20" s="193"/>
      <c r="D20" s="193"/>
      <c r="E20" s="193"/>
      <c r="F20" s="193"/>
      <c r="G20" s="15">
        <v>13</v>
      </c>
      <c r="H20" s="107">
        <f>SUM(H21:H23)</f>
        <v>4255908</v>
      </c>
      <c r="I20" s="107">
        <f>SUM(I21:I23)</f>
        <v>982986</v>
      </c>
      <c r="J20" s="107">
        <f>SUM(J21:J23)</f>
        <v>5043217</v>
      </c>
      <c r="K20" s="107">
        <f>SUM(K21:K23)</f>
        <v>1111838</v>
      </c>
    </row>
    <row r="21" spans="1:11" ht="12.75" customHeight="1" x14ac:dyDescent="0.2">
      <c r="A21" s="224" t="s">
        <v>105</v>
      </c>
      <c r="B21" s="224"/>
      <c r="C21" s="224"/>
      <c r="D21" s="224"/>
      <c r="E21" s="224"/>
      <c r="F21" s="224"/>
      <c r="G21" s="14">
        <v>14</v>
      </c>
      <c r="H21" s="108">
        <v>2596785</v>
      </c>
      <c r="I21" s="108">
        <v>596922</v>
      </c>
      <c r="J21" s="108">
        <v>3092103</v>
      </c>
      <c r="K21" s="108">
        <v>685075</v>
      </c>
    </row>
    <row r="22" spans="1:11" ht="12.75" customHeight="1" x14ac:dyDescent="0.2">
      <c r="A22" s="224" t="s">
        <v>106</v>
      </c>
      <c r="B22" s="224"/>
      <c r="C22" s="224"/>
      <c r="D22" s="224"/>
      <c r="E22" s="224"/>
      <c r="F22" s="224"/>
      <c r="G22" s="14">
        <v>15</v>
      </c>
      <c r="H22" s="108">
        <v>1052239</v>
      </c>
      <c r="I22" s="108">
        <v>242453</v>
      </c>
      <c r="J22" s="108">
        <v>1246593</v>
      </c>
      <c r="K22" s="108">
        <v>273319</v>
      </c>
    </row>
    <row r="23" spans="1:11" ht="12.75" customHeight="1" x14ac:dyDescent="0.2">
      <c r="A23" s="224" t="s">
        <v>107</v>
      </c>
      <c r="B23" s="224"/>
      <c r="C23" s="224"/>
      <c r="D23" s="224"/>
      <c r="E23" s="224"/>
      <c r="F23" s="224"/>
      <c r="G23" s="14">
        <v>16</v>
      </c>
      <c r="H23" s="108">
        <v>606884</v>
      </c>
      <c r="I23" s="108">
        <v>143611</v>
      </c>
      <c r="J23" s="108">
        <v>704521</v>
      </c>
      <c r="K23" s="108">
        <v>153444</v>
      </c>
    </row>
    <row r="24" spans="1:11" ht="12.75" customHeight="1" x14ac:dyDescent="0.2">
      <c r="A24" s="189" t="s">
        <v>108</v>
      </c>
      <c r="B24" s="189"/>
      <c r="C24" s="189"/>
      <c r="D24" s="189"/>
      <c r="E24" s="189"/>
      <c r="F24" s="189"/>
      <c r="G24" s="14">
        <v>17</v>
      </c>
      <c r="H24" s="108">
        <v>751764</v>
      </c>
      <c r="I24" s="108">
        <v>260997</v>
      </c>
      <c r="J24" s="108">
        <v>786690</v>
      </c>
      <c r="K24" s="108">
        <v>208184</v>
      </c>
    </row>
    <row r="25" spans="1:11" ht="12.75" customHeight="1" x14ac:dyDescent="0.2">
      <c r="A25" s="189" t="s">
        <v>109</v>
      </c>
      <c r="B25" s="189"/>
      <c r="C25" s="189"/>
      <c r="D25" s="189"/>
      <c r="E25" s="189"/>
      <c r="F25" s="189"/>
      <c r="G25" s="14">
        <v>18</v>
      </c>
      <c r="H25" s="108">
        <v>1851759</v>
      </c>
      <c r="I25" s="108">
        <v>262123</v>
      </c>
      <c r="J25" s="108">
        <v>1224296</v>
      </c>
      <c r="K25" s="108">
        <v>660998</v>
      </c>
    </row>
    <row r="26" spans="1:11" ht="12.75" customHeight="1" x14ac:dyDescent="0.2">
      <c r="A26" s="193" t="s">
        <v>441</v>
      </c>
      <c r="B26" s="193"/>
      <c r="C26" s="193"/>
      <c r="D26" s="193"/>
      <c r="E26" s="193"/>
      <c r="F26" s="193"/>
      <c r="G26" s="15">
        <v>19</v>
      </c>
      <c r="H26" s="107">
        <f>H27+H28</f>
        <v>145990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145990</v>
      </c>
      <c r="I28" s="108">
        <v>0</v>
      </c>
      <c r="J28" s="108">
        <v>0</v>
      </c>
      <c r="K28" s="108">
        <v>0</v>
      </c>
    </row>
    <row r="29" spans="1:11" ht="12.75" customHeight="1" x14ac:dyDescent="0.2">
      <c r="A29" s="193" t="s">
        <v>442</v>
      </c>
      <c r="B29" s="193"/>
      <c r="C29" s="193"/>
      <c r="D29" s="193"/>
      <c r="E29" s="193"/>
      <c r="F29" s="193"/>
      <c r="G29" s="15">
        <v>22</v>
      </c>
      <c r="H29" s="107">
        <f>SUM(H30:H35)</f>
        <v>186091</v>
      </c>
      <c r="I29" s="107">
        <f>SUM(I30:I35)</f>
        <v>186091</v>
      </c>
      <c r="J29" s="107">
        <f>SUM(J30:J35)</f>
        <v>0</v>
      </c>
      <c r="K29" s="107">
        <f>SUM(K30:K35)</f>
        <v>0</v>
      </c>
    </row>
    <row r="30" spans="1:11" ht="12.75" customHeight="1" x14ac:dyDescent="0.2">
      <c r="A30" s="224" t="s">
        <v>125</v>
      </c>
      <c r="B30" s="224"/>
      <c r="C30" s="224"/>
      <c r="D30" s="224"/>
      <c r="E30" s="224"/>
      <c r="F30" s="224"/>
      <c r="G30" s="14">
        <v>23</v>
      </c>
      <c r="H30" s="108">
        <v>186091</v>
      </c>
      <c r="I30" s="108">
        <v>186091</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1" t="s">
        <v>360</v>
      </c>
      <c r="B37" s="221"/>
      <c r="C37" s="221"/>
      <c r="D37" s="221"/>
      <c r="E37" s="221"/>
      <c r="F37" s="221"/>
      <c r="G37" s="15">
        <v>30</v>
      </c>
      <c r="H37" s="107">
        <f>SUM(H38:H47)</f>
        <v>114866</v>
      </c>
      <c r="I37" s="107">
        <f>SUM(I38:I47)</f>
        <v>25608</v>
      </c>
      <c r="J37" s="107">
        <f>SUM(J38:J47)</f>
        <v>178792</v>
      </c>
      <c r="K37" s="107">
        <f>SUM(K38:K47)</f>
        <v>28009</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v>
      </c>
      <c r="I44" s="108">
        <v>2</v>
      </c>
      <c r="J44" s="108">
        <v>37</v>
      </c>
      <c r="K44" s="108">
        <v>8</v>
      </c>
    </row>
    <row r="45" spans="1:11" ht="12.75" customHeight="1" x14ac:dyDescent="0.2">
      <c r="A45" s="189" t="s">
        <v>138</v>
      </c>
      <c r="B45" s="189"/>
      <c r="C45" s="189"/>
      <c r="D45" s="189"/>
      <c r="E45" s="189"/>
      <c r="F45" s="189"/>
      <c r="G45" s="14">
        <v>38</v>
      </c>
      <c r="H45" s="108">
        <v>71441</v>
      </c>
      <c r="I45" s="108">
        <v>141</v>
      </c>
      <c r="J45" s="108">
        <v>21880</v>
      </c>
      <c r="K45" s="108">
        <v>20936</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43420</v>
      </c>
      <c r="I47" s="108">
        <v>25465</v>
      </c>
      <c r="J47" s="108">
        <v>156875</v>
      </c>
      <c r="K47" s="108">
        <v>7065</v>
      </c>
    </row>
    <row r="48" spans="1:11" ht="12.75" customHeight="1" x14ac:dyDescent="0.2">
      <c r="A48" s="221" t="s">
        <v>361</v>
      </c>
      <c r="B48" s="221"/>
      <c r="C48" s="221"/>
      <c r="D48" s="221"/>
      <c r="E48" s="221"/>
      <c r="F48" s="221"/>
      <c r="G48" s="15">
        <v>41</v>
      </c>
      <c r="H48" s="107">
        <f>SUM(H49:H55)</f>
        <v>24564</v>
      </c>
      <c r="I48" s="107">
        <f>SUM(I49:I55)</f>
        <v>156077</v>
      </c>
      <c r="J48" s="107">
        <f>SUM(J49:J55)</f>
        <v>32014</v>
      </c>
      <c r="K48" s="107">
        <f>SUM(K49:K55)</f>
        <v>1863</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117</v>
      </c>
      <c r="I51" s="108">
        <v>0</v>
      </c>
      <c r="J51" s="108">
        <v>0</v>
      </c>
      <c r="K51" s="108">
        <v>0</v>
      </c>
    </row>
    <row r="52" spans="1:11" ht="12.75" customHeight="1" x14ac:dyDescent="0.2">
      <c r="A52" s="214" t="s">
        <v>144</v>
      </c>
      <c r="B52" s="214"/>
      <c r="C52" s="214"/>
      <c r="D52" s="214"/>
      <c r="E52" s="214"/>
      <c r="F52" s="214"/>
      <c r="G52" s="14">
        <v>45</v>
      </c>
      <c r="H52" s="108">
        <v>15029</v>
      </c>
      <c r="I52" s="108">
        <v>5753</v>
      </c>
      <c r="J52" s="108">
        <v>22816</v>
      </c>
      <c r="K52" s="108">
        <v>0</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9418</v>
      </c>
      <c r="I55" s="108">
        <v>150324</v>
      </c>
      <c r="J55" s="108">
        <v>9198</v>
      </c>
      <c r="K55" s="108">
        <v>1863</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6353995</v>
      </c>
      <c r="I60" s="107">
        <f t="shared" ref="I60:K60" si="0">I8+I37+I56+I57</f>
        <v>631265</v>
      </c>
      <c r="J60" s="107">
        <f t="shared" si="0"/>
        <v>9047170</v>
      </c>
      <c r="K60" s="107">
        <f t="shared" si="0"/>
        <v>1326291</v>
      </c>
    </row>
    <row r="61" spans="1:11" ht="12.75" customHeight="1" x14ac:dyDescent="0.2">
      <c r="A61" s="221" t="s">
        <v>363</v>
      </c>
      <c r="B61" s="221"/>
      <c r="C61" s="221"/>
      <c r="D61" s="221"/>
      <c r="E61" s="221"/>
      <c r="F61" s="221"/>
      <c r="G61" s="15">
        <v>54</v>
      </c>
      <c r="H61" s="107">
        <f>H14+H48+H58+H59</f>
        <v>9476614</v>
      </c>
      <c r="I61" s="107">
        <f t="shared" ref="I61:K61" si="1">I14+I48+I58+I59</f>
        <v>2862761</v>
      </c>
      <c r="J61" s="107">
        <f t="shared" si="1"/>
        <v>10980280</v>
      </c>
      <c r="K61" s="107">
        <f t="shared" si="1"/>
        <v>3198503</v>
      </c>
    </row>
    <row r="62" spans="1:11" ht="12.75" customHeight="1" x14ac:dyDescent="0.2">
      <c r="A62" s="221" t="s">
        <v>364</v>
      </c>
      <c r="B62" s="221"/>
      <c r="C62" s="221"/>
      <c r="D62" s="221"/>
      <c r="E62" s="221"/>
      <c r="F62" s="221"/>
      <c r="G62" s="15">
        <v>55</v>
      </c>
      <c r="H62" s="107">
        <f>H60-H61</f>
        <v>-3122619</v>
      </c>
      <c r="I62" s="107">
        <f t="shared" ref="I62:K62" si="2">I60-I61</f>
        <v>-2231496</v>
      </c>
      <c r="J62" s="107">
        <f t="shared" si="2"/>
        <v>-1933110</v>
      </c>
      <c r="K62" s="107">
        <f t="shared" si="2"/>
        <v>-1872212</v>
      </c>
    </row>
    <row r="63" spans="1:11" ht="12.75" customHeight="1" x14ac:dyDescent="0.2">
      <c r="A63" s="222" t="s">
        <v>365</v>
      </c>
      <c r="B63" s="222"/>
      <c r="C63" s="222"/>
      <c r="D63" s="222"/>
      <c r="E63" s="222"/>
      <c r="F63" s="222"/>
      <c r="G63" s="15">
        <v>56</v>
      </c>
      <c r="H63" s="107">
        <f>+IF((H60-H61)&gt;0,(H60-H61),0)</f>
        <v>0</v>
      </c>
      <c r="I63" s="107">
        <f t="shared" ref="I63:K63" si="3">+IF((I60-I61)&gt;0,(I60-I61),0)</f>
        <v>0</v>
      </c>
      <c r="J63" s="107">
        <f t="shared" si="3"/>
        <v>0</v>
      </c>
      <c r="K63" s="107">
        <f t="shared" si="3"/>
        <v>0</v>
      </c>
    </row>
    <row r="64" spans="1:11" ht="12.75" customHeight="1" x14ac:dyDescent="0.2">
      <c r="A64" s="222" t="s">
        <v>366</v>
      </c>
      <c r="B64" s="222"/>
      <c r="C64" s="222"/>
      <c r="D64" s="222"/>
      <c r="E64" s="222"/>
      <c r="F64" s="222"/>
      <c r="G64" s="15">
        <v>57</v>
      </c>
      <c r="H64" s="107">
        <f>+IF((H60-H61)&lt;0,(H60-H61),0)</f>
        <v>-3122619</v>
      </c>
      <c r="I64" s="107">
        <f t="shared" ref="I64:K64" si="4">+IF((I60-I61)&lt;0,(I60-I61),0)</f>
        <v>-2231496</v>
      </c>
      <c r="J64" s="107">
        <f t="shared" si="4"/>
        <v>-1933110</v>
      </c>
      <c r="K64" s="107">
        <f t="shared" si="4"/>
        <v>-1872212</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367</v>
      </c>
      <c r="B66" s="221"/>
      <c r="C66" s="221"/>
      <c r="D66" s="221"/>
      <c r="E66" s="221"/>
      <c r="F66" s="221"/>
      <c r="G66" s="15">
        <v>59</v>
      </c>
      <c r="H66" s="107">
        <f>H62-H65</f>
        <v>-3122619</v>
      </c>
      <c r="I66" s="107">
        <f t="shared" ref="I66:K66" si="5">I62-I65</f>
        <v>-2231496</v>
      </c>
      <c r="J66" s="107">
        <f t="shared" si="5"/>
        <v>-1933110</v>
      </c>
      <c r="K66" s="107">
        <f t="shared" si="5"/>
        <v>-1872212</v>
      </c>
    </row>
    <row r="67" spans="1:11" ht="12.75" customHeight="1" x14ac:dyDescent="0.2">
      <c r="A67" s="222" t="s">
        <v>368</v>
      </c>
      <c r="B67" s="222"/>
      <c r="C67" s="222"/>
      <c r="D67" s="222"/>
      <c r="E67" s="222"/>
      <c r="F67" s="222"/>
      <c r="G67" s="15">
        <v>60</v>
      </c>
      <c r="H67" s="107">
        <f>+IF((H62-H65)&gt;0,(H62-H65),0)</f>
        <v>0</v>
      </c>
      <c r="I67" s="107">
        <f t="shared" ref="I67:K67" si="6">+IF((I62-I65)&gt;0,(I62-I65),0)</f>
        <v>0</v>
      </c>
      <c r="J67" s="107">
        <f t="shared" si="6"/>
        <v>0</v>
      </c>
      <c r="K67" s="107">
        <f t="shared" si="6"/>
        <v>0</v>
      </c>
    </row>
    <row r="68" spans="1:11" ht="12.75" customHeight="1" x14ac:dyDescent="0.2">
      <c r="A68" s="222" t="s">
        <v>369</v>
      </c>
      <c r="B68" s="222"/>
      <c r="C68" s="222"/>
      <c r="D68" s="222"/>
      <c r="E68" s="222"/>
      <c r="F68" s="222"/>
      <c r="G68" s="15">
        <v>61</v>
      </c>
      <c r="H68" s="107">
        <f>+IF((H62-H65)&lt;0,(H62-H65),0)</f>
        <v>-3122619</v>
      </c>
      <c r="I68" s="107">
        <f t="shared" ref="I68:K68" si="7">+IF((I62-I65)&lt;0,(I62-I65),0)</f>
        <v>-2231496</v>
      </c>
      <c r="J68" s="107">
        <f t="shared" si="7"/>
        <v>-1933110</v>
      </c>
      <c r="K68" s="107">
        <f t="shared" si="7"/>
        <v>-1872212</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I21" sqref="I2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460</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459</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-3122619</v>
      </c>
      <c r="I8" s="123">
        <v>-1933110</v>
      </c>
    </row>
    <row r="9" spans="1:9" ht="12.75" customHeight="1" x14ac:dyDescent="0.2">
      <c r="A9" s="245" t="s">
        <v>171</v>
      </c>
      <c r="B9" s="245"/>
      <c r="C9" s="245"/>
      <c r="D9" s="245"/>
      <c r="E9" s="245"/>
      <c r="F9" s="245"/>
      <c r="G9" s="124">
        <v>2</v>
      </c>
      <c r="H9" s="125">
        <f>H10+H11+H12+H13+H14+H15+H16+H17</f>
        <v>937855</v>
      </c>
      <c r="I9" s="125">
        <f>I10+I11+I12+I13+I14+I15+I16+I17</f>
        <v>786690</v>
      </c>
    </row>
    <row r="10" spans="1:9" ht="12.75" customHeight="1" x14ac:dyDescent="0.2">
      <c r="A10" s="224" t="s">
        <v>172</v>
      </c>
      <c r="B10" s="224"/>
      <c r="C10" s="224"/>
      <c r="D10" s="224"/>
      <c r="E10" s="224"/>
      <c r="F10" s="224"/>
      <c r="G10" s="122">
        <v>3</v>
      </c>
      <c r="H10" s="123">
        <v>751764</v>
      </c>
      <c r="I10" s="123">
        <v>786690</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186091</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-2184764</v>
      </c>
      <c r="I18" s="125">
        <f>I8+I9</f>
        <v>-1146420</v>
      </c>
    </row>
    <row r="19" spans="1:9" ht="12.75" customHeight="1" x14ac:dyDescent="0.2">
      <c r="A19" s="245" t="s">
        <v>180</v>
      </c>
      <c r="B19" s="245"/>
      <c r="C19" s="245"/>
      <c r="D19" s="245"/>
      <c r="E19" s="245"/>
      <c r="F19" s="245"/>
      <c r="G19" s="124">
        <v>12</v>
      </c>
      <c r="H19" s="125">
        <f>H20+H21+H22+H23</f>
        <v>233674</v>
      </c>
      <c r="I19" s="125">
        <f>I20+I21+I22+I23</f>
        <v>228966</v>
      </c>
    </row>
    <row r="20" spans="1:9" ht="12.75" customHeight="1" x14ac:dyDescent="0.2">
      <c r="A20" s="224" t="s">
        <v>181</v>
      </c>
      <c r="B20" s="224"/>
      <c r="C20" s="224"/>
      <c r="D20" s="224"/>
      <c r="E20" s="224"/>
      <c r="F20" s="224"/>
      <c r="G20" s="122">
        <v>13</v>
      </c>
      <c r="H20" s="123">
        <v>313021</v>
      </c>
      <c r="I20" s="123">
        <v>296584</v>
      </c>
    </row>
    <row r="21" spans="1:9" ht="12.75" customHeight="1" x14ac:dyDescent="0.2">
      <c r="A21" s="224" t="s">
        <v>182</v>
      </c>
      <c r="B21" s="224"/>
      <c r="C21" s="224"/>
      <c r="D21" s="224"/>
      <c r="E21" s="224"/>
      <c r="F21" s="224"/>
      <c r="G21" s="122">
        <v>14</v>
      </c>
      <c r="H21" s="123">
        <v>-108623</v>
      </c>
      <c r="I21" s="123">
        <v>-65114</v>
      </c>
    </row>
    <row r="22" spans="1:9" ht="12.75" customHeight="1" x14ac:dyDescent="0.2">
      <c r="A22" s="224" t="s">
        <v>183</v>
      </c>
      <c r="B22" s="224"/>
      <c r="C22" s="224"/>
      <c r="D22" s="224"/>
      <c r="E22" s="224"/>
      <c r="F22" s="224"/>
      <c r="G22" s="122">
        <v>15</v>
      </c>
      <c r="H22" s="123">
        <v>29276</v>
      </c>
      <c r="I22" s="123">
        <v>-2504</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-1951090</v>
      </c>
      <c r="I24" s="125">
        <f>I18+I19</f>
        <v>-917454</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-1951090</v>
      </c>
      <c r="I27" s="125">
        <f>I24+I25+I26</f>
        <v>-917454</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0</v>
      </c>
      <c r="I35" s="127">
        <f>I29+I30+I31+I32+I33+I34</f>
        <v>0</v>
      </c>
    </row>
    <row r="36" spans="1:9" ht="22.9" customHeight="1" x14ac:dyDescent="0.2">
      <c r="A36" s="189" t="s">
        <v>197</v>
      </c>
      <c r="B36" s="189"/>
      <c r="C36" s="189"/>
      <c r="D36" s="189"/>
      <c r="E36" s="189"/>
      <c r="F36" s="189"/>
      <c r="G36" s="122">
        <v>28</v>
      </c>
      <c r="H36" s="126">
        <v>-136954</v>
      </c>
      <c r="I36" s="126">
        <v>-2642808</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-136954</v>
      </c>
      <c r="I41" s="127">
        <f>I36+I37+I38+I39+I40</f>
        <v>-2642808</v>
      </c>
    </row>
    <row r="42" spans="1:9" ht="29.45" customHeight="1" x14ac:dyDescent="0.2">
      <c r="A42" s="242" t="s">
        <v>203</v>
      </c>
      <c r="B42" s="242"/>
      <c r="C42" s="242"/>
      <c r="D42" s="242"/>
      <c r="E42" s="242"/>
      <c r="F42" s="242"/>
      <c r="G42" s="124">
        <v>34</v>
      </c>
      <c r="H42" s="127">
        <f>H35+H41</f>
        <v>-136954</v>
      </c>
      <c r="I42" s="127">
        <f>I35+I41</f>
        <v>-2642808</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6000000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6000000</v>
      </c>
      <c r="I48" s="127">
        <f>I44+I45+I46+I47</f>
        <v>0</v>
      </c>
    </row>
    <row r="49" spans="1:9" ht="24.6" customHeight="1" x14ac:dyDescent="0.2">
      <c r="A49" s="189" t="s">
        <v>306</v>
      </c>
      <c r="B49" s="189"/>
      <c r="C49" s="189"/>
      <c r="D49" s="189"/>
      <c r="E49" s="189"/>
      <c r="F49" s="189"/>
      <c r="G49" s="122">
        <v>40</v>
      </c>
      <c r="H49" s="126">
        <v>0</v>
      </c>
      <c r="I49" s="126">
        <v>-3017</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0</v>
      </c>
      <c r="I54" s="127">
        <f>I49+I50+I51+I52+I53</f>
        <v>-3017</v>
      </c>
    </row>
    <row r="55" spans="1:9" ht="29.45" customHeight="1" x14ac:dyDescent="0.2">
      <c r="A55" s="242" t="s">
        <v>215</v>
      </c>
      <c r="B55" s="242"/>
      <c r="C55" s="242"/>
      <c r="D55" s="242"/>
      <c r="E55" s="242"/>
      <c r="F55" s="242"/>
      <c r="G55" s="124">
        <v>46</v>
      </c>
      <c r="H55" s="127">
        <f>H48+H54</f>
        <v>6000000</v>
      </c>
      <c r="I55" s="127">
        <f>I48+I54</f>
        <v>-3017</v>
      </c>
    </row>
    <row r="56" spans="1:9" x14ac:dyDescent="0.2">
      <c r="A56" s="189" t="s">
        <v>216</v>
      </c>
      <c r="B56" s="189"/>
      <c r="C56" s="189"/>
      <c r="D56" s="189"/>
      <c r="E56" s="189"/>
      <c r="F56" s="189"/>
      <c r="G56" s="122">
        <v>47</v>
      </c>
      <c r="H56" s="126">
        <v>-6234</v>
      </c>
      <c r="I56" s="126">
        <v>0</v>
      </c>
    </row>
    <row r="57" spans="1:9" ht="26.45" customHeight="1" x14ac:dyDescent="0.2">
      <c r="A57" s="242" t="s">
        <v>217</v>
      </c>
      <c r="B57" s="242"/>
      <c r="C57" s="242"/>
      <c r="D57" s="242"/>
      <c r="E57" s="242"/>
      <c r="F57" s="242"/>
      <c r="G57" s="124">
        <v>48</v>
      </c>
      <c r="H57" s="127">
        <f>H27+H42+H55+H56</f>
        <v>3905722</v>
      </c>
      <c r="I57" s="127">
        <f>I27+I42+I55+I56</f>
        <v>-3563279</v>
      </c>
    </row>
    <row r="58" spans="1:9" x14ac:dyDescent="0.2">
      <c r="A58" s="244" t="s">
        <v>218</v>
      </c>
      <c r="B58" s="244"/>
      <c r="C58" s="244"/>
      <c r="D58" s="244"/>
      <c r="E58" s="244"/>
      <c r="F58" s="244"/>
      <c r="G58" s="122">
        <v>49</v>
      </c>
      <c r="H58" s="126">
        <v>5588293</v>
      </c>
      <c r="I58" s="126">
        <v>9494015</v>
      </c>
    </row>
    <row r="59" spans="1:9" ht="31.15" customHeight="1" x14ac:dyDescent="0.2">
      <c r="A59" s="242" t="s">
        <v>219</v>
      </c>
      <c r="B59" s="242"/>
      <c r="C59" s="242"/>
      <c r="D59" s="242"/>
      <c r="E59" s="242"/>
      <c r="F59" s="242"/>
      <c r="G59" s="124">
        <v>50</v>
      </c>
      <c r="H59" s="127">
        <f>H57+H58</f>
        <v>9494015</v>
      </c>
      <c r="I59" s="127">
        <f>I57+I58</f>
        <v>5930736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3"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460</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461</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394</v>
      </c>
      <c r="B12" s="254"/>
      <c r="C12" s="254"/>
      <c r="D12" s="254"/>
      <c r="E12" s="254"/>
      <c r="F12" s="254"/>
      <c r="G12" s="21">
        <v>5</v>
      </c>
      <c r="H12" s="30">
        <v>0</v>
      </c>
      <c r="I12" s="30">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X59" sqref="X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44561</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38632250</v>
      </c>
      <c r="I7" s="41">
        <v>0</v>
      </c>
      <c r="J7" s="41">
        <v>0</v>
      </c>
      <c r="K7" s="41">
        <v>0</v>
      </c>
      <c r="L7" s="41">
        <v>0</v>
      </c>
      <c r="M7" s="41">
        <v>0</v>
      </c>
      <c r="N7" s="41">
        <v>0</v>
      </c>
      <c r="O7" s="41">
        <v>10595253</v>
      </c>
      <c r="P7" s="41">
        <v>0</v>
      </c>
      <c r="Q7" s="41">
        <v>0</v>
      </c>
      <c r="R7" s="41">
        <v>0</v>
      </c>
      <c r="S7" s="41">
        <v>0</v>
      </c>
      <c r="T7" s="41">
        <v>0</v>
      </c>
      <c r="U7" s="41">
        <v>-2135332</v>
      </c>
      <c r="V7" s="41">
        <v>0</v>
      </c>
      <c r="W7" s="42">
        <f>H7+I7+J7+K7-L7+M7+N7+O7+P7+Q7+R7+U7+V7+S7+T7</f>
        <v>47092171</v>
      </c>
      <c r="X7" s="41">
        <v>0</v>
      </c>
      <c r="Y7" s="42">
        <f>W7+X7</f>
        <v>47092171</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38632250</v>
      </c>
      <c r="I10" s="42">
        <f t="shared" ref="I10:Y10" si="2">I7+I8+I9</f>
        <v>0</v>
      </c>
      <c r="J10" s="42">
        <f t="shared" si="2"/>
        <v>0</v>
      </c>
      <c r="K10" s="42">
        <f>K7+K8+K9</f>
        <v>0</v>
      </c>
      <c r="L10" s="42">
        <f t="shared" si="2"/>
        <v>0</v>
      </c>
      <c r="M10" s="42">
        <f t="shared" si="2"/>
        <v>0</v>
      </c>
      <c r="N10" s="42">
        <f t="shared" si="2"/>
        <v>0</v>
      </c>
      <c r="O10" s="42">
        <f t="shared" si="2"/>
        <v>10595253</v>
      </c>
      <c r="P10" s="42">
        <f t="shared" si="2"/>
        <v>0</v>
      </c>
      <c r="Q10" s="42">
        <f t="shared" si="2"/>
        <v>0</v>
      </c>
      <c r="R10" s="42">
        <f t="shared" si="2"/>
        <v>0</v>
      </c>
      <c r="S10" s="42">
        <f t="shared" si="2"/>
        <v>0</v>
      </c>
      <c r="T10" s="42">
        <f t="shared" si="2"/>
        <v>0</v>
      </c>
      <c r="U10" s="42">
        <f t="shared" si="2"/>
        <v>-2135332</v>
      </c>
      <c r="V10" s="42">
        <f t="shared" si="2"/>
        <v>0</v>
      </c>
      <c r="W10" s="42">
        <f t="shared" si="2"/>
        <v>47092171</v>
      </c>
      <c r="X10" s="42">
        <f t="shared" si="2"/>
        <v>0</v>
      </c>
      <c r="Y10" s="42">
        <f t="shared" si="2"/>
        <v>47092171</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-3122619</v>
      </c>
      <c r="W11" s="42">
        <f t="shared" ref="W11:W29" si="3">H11+I11+J11+K11-L11+M11+N11+O11+P11+Q11+R11+U11+V11+S11+T11</f>
        <v>-3122619</v>
      </c>
      <c r="X11" s="41">
        <v>0</v>
      </c>
      <c r="Y11" s="42">
        <f t="shared" ref="Y11:Y29" si="4">W11+X11</f>
        <v>-3122619</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38632250</v>
      </c>
      <c r="I30" s="44">
        <f t="shared" ref="I30:Y30" si="5">SUM(I10:I29)</f>
        <v>0</v>
      </c>
      <c r="J30" s="44">
        <f t="shared" si="5"/>
        <v>0</v>
      </c>
      <c r="K30" s="44">
        <f t="shared" si="5"/>
        <v>0</v>
      </c>
      <c r="L30" s="44">
        <f t="shared" si="5"/>
        <v>0</v>
      </c>
      <c r="M30" s="44">
        <f t="shared" si="5"/>
        <v>0</v>
      </c>
      <c r="N30" s="44">
        <f t="shared" si="5"/>
        <v>0</v>
      </c>
      <c r="O30" s="44">
        <f t="shared" si="5"/>
        <v>10595253</v>
      </c>
      <c r="P30" s="44">
        <f t="shared" si="5"/>
        <v>0</v>
      </c>
      <c r="Q30" s="44">
        <f t="shared" si="5"/>
        <v>0</v>
      </c>
      <c r="R30" s="44">
        <f t="shared" si="5"/>
        <v>0</v>
      </c>
      <c r="S30" s="44">
        <f t="shared" si="5"/>
        <v>0</v>
      </c>
      <c r="T30" s="44">
        <f t="shared" si="5"/>
        <v>0</v>
      </c>
      <c r="U30" s="44">
        <f t="shared" si="5"/>
        <v>-2135332</v>
      </c>
      <c r="V30" s="44">
        <f t="shared" si="5"/>
        <v>-3122619</v>
      </c>
      <c r="W30" s="44">
        <f t="shared" si="5"/>
        <v>43969552</v>
      </c>
      <c r="X30" s="44">
        <f t="shared" si="5"/>
        <v>0</v>
      </c>
      <c r="Y30" s="44">
        <f t="shared" si="5"/>
        <v>43969552</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-3122619</v>
      </c>
      <c r="W33" s="42">
        <f t="shared" si="8"/>
        <v>-3122619</v>
      </c>
      <c r="X33" s="42">
        <f t="shared" si="8"/>
        <v>0</v>
      </c>
      <c r="Y33" s="42">
        <f t="shared" si="8"/>
        <v>-3122619</v>
      </c>
    </row>
    <row r="34" spans="1:25" ht="30.75" customHeight="1" x14ac:dyDescent="0.2">
      <c r="A34" s="276" t="s">
        <v>428</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38632250</v>
      </c>
      <c r="I36" s="41">
        <v>0</v>
      </c>
      <c r="J36" s="41">
        <v>0</v>
      </c>
      <c r="K36" s="41">
        <v>0</v>
      </c>
      <c r="L36" s="41">
        <v>0</v>
      </c>
      <c r="M36" s="41">
        <v>0</v>
      </c>
      <c r="N36" s="41">
        <v>0</v>
      </c>
      <c r="O36" s="41">
        <v>10595253</v>
      </c>
      <c r="P36" s="41">
        <v>0</v>
      </c>
      <c r="Q36" s="41">
        <v>0</v>
      </c>
      <c r="R36" s="41">
        <v>0</v>
      </c>
      <c r="S36" s="41">
        <v>0</v>
      </c>
      <c r="T36" s="41">
        <v>0</v>
      </c>
      <c r="U36" s="41">
        <v>-5257951</v>
      </c>
      <c r="V36" s="41">
        <v>0</v>
      </c>
      <c r="W36" s="45">
        <f>H36+I36+J36+K36-L36+M36+N36+O36+P36+Q36+R36+U36+V36+S36+T36</f>
        <v>43969552</v>
      </c>
      <c r="X36" s="41">
        <v>0</v>
      </c>
      <c r="Y36" s="45">
        <f t="shared" ref="Y36:Y38" si="12">W36+X36</f>
        <v>43969552</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38632250</v>
      </c>
      <c r="I39" s="42">
        <f t="shared" ref="I39:Y39" si="14">I36+I37+I38</f>
        <v>0</v>
      </c>
      <c r="J39" s="42">
        <f t="shared" si="14"/>
        <v>0</v>
      </c>
      <c r="K39" s="42">
        <f t="shared" si="14"/>
        <v>0</v>
      </c>
      <c r="L39" s="42">
        <f t="shared" si="14"/>
        <v>0</v>
      </c>
      <c r="M39" s="42">
        <f t="shared" si="14"/>
        <v>0</v>
      </c>
      <c r="N39" s="42">
        <f t="shared" si="14"/>
        <v>0</v>
      </c>
      <c r="O39" s="42">
        <f t="shared" si="14"/>
        <v>10595253</v>
      </c>
      <c r="P39" s="42">
        <f t="shared" si="14"/>
        <v>0</v>
      </c>
      <c r="Q39" s="42">
        <f t="shared" si="14"/>
        <v>0</v>
      </c>
      <c r="R39" s="42">
        <f t="shared" si="14"/>
        <v>0</v>
      </c>
      <c r="S39" s="42">
        <f t="shared" si="14"/>
        <v>0</v>
      </c>
      <c r="T39" s="42">
        <f t="shared" si="14"/>
        <v>0</v>
      </c>
      <c r="U39" s="42">
        <f t="shared" si="14"/>
        <v>-5257951</v>
      </c>
      <c r="V39" s="42">
        <f t="shared" si="14"/>
        <v>0</v>
      </c>
      <c r="W39" s="42">
        <f t="shared" si="14"/>
        <v>43969552</v>
      </c>
      <c r="X39" s="42">
        <f t="shared" si="14"/>
        <v>0</v>
      </c>
      <c r="Y39" s="42">
        <f t="shared" si="14"/>
        <v>43969552</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-1933110</v>
      </c>
      <c r="W40" s="45">
        <f t="shared" ref="W40:W58" si="15">H40+I40+J40+K40-L40+M40+N40+O40+P40+Q40+R40+U40+V40+S40+T40</f>
        <v>-1933110</v>
      </c>
      <c r="X40" s="41">
        <v>0</v>
      </c>
      <c r="Y40" s="45">
        <f t="shared" ref="Y40:Y58" si="16">W40+X40</f>
        <v>-1933110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38632250</v>
      </c>
      <c r="I59" s="44">
        <f t="shared" ref="I59:Y59" si="17">SUM(I39:I58)</f>
        <v>0</v>
      </c>
      <c r="J59" s="44">
        <f t="shared" si="17"/>
        <v>0</v>
      </c>
      <c r="K59" s="44">
        <f t="shared" si="17"/>
        <v>0</v>
      </c>
      <c r="L59" s="44">
        <f t="shared" si="17"/>
        <v>0</v>
      </c>
      <c r="M59" s="44">
        <f t="shared" si="17"/>
        <v>0</v>
      </c>
      <c r="N59" s="44">
        <f t="shared" si="17"/>
        <v>0</v>
      </c>
      <c r="O59" s="44">
        <f t="shared" si="17"/>
        <v>10595253</v>
      </c>
      <c r="P59" s="44">
        <f t="shared" si="17"/>
        <v>0</v>
      </c>
      <c r="Q59" s="44">
        <f t="shared" si="17"/>
        <v>0</v>
      </c>
      <c r="R59" s="44">
        <f t="shared" si="17"/>
        <v>0</v>
      </c>
      <c r="S59" s="44">
        <f t="shared" si="17"/>
        <v>0</v>
      </c>
      <c r="T59" s="44">
        <f t="shared" si="17"/>
        <v>0</v>
      </c>
      <c r="U59" s="44">
        <f t="shared" si="17"/>
        <v>-5257951</v>
      </c>
      <c r="V59" s="44">
        <f t="shared" si="17"/>
        <v>-1933110</v>
      </c>
      <c r="W59" s="44">
        <f t="shared" si="17"/>
        <v>42036442</v>
      </c>
      <c r="X59" s="44">
        <f t="shared" si="17"/>
        <v>0</v>
      </c>
      <c r="Y59" s="44">
        <f t="shared" si="17"/>
        <v>42036442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-1933110</v>
      </c>
      <c r="W62" s="45">
        <f t="shared" si="20"/>
        <v>-1933110</v>
      </c>
      <c r="X62" s="45">
        <f t="shared" si="20"/>
        <v>0</v>
      </c>
      <c r="Y62" s="45">
        <f t="shared" si="20"/>
        <v>-1933110</v>
      </c>
    </row>
    <row r="63" spans="1:25" ht="29.25" customHeight="1" x14ac:dyDescent="0.2">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462</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2022-02-22T13:23:25Z</cp:lastPrinted>
  <dcterms:created xsi:type="dcterms:W3CDTF">2008-10-17T11:51:54Z</dcterms:created>
  <dcterms:modified xsi:type="dcterms:W3CDTF">2022-02-25T06:46:29Z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